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drawings/drawing2.xml" ContentType="application/vnd.openxmlformats-officedocument.drawing+xml"/>
  <Override PartName="/xl/ctrlProps/ctrlProp3.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60" windowWidth="20490" windowHeight="13560"/>
  </bookViews>
  <sheets>
    <sheet name="Heating Sizing" sheetId="8" r:id="rId1"/>
    <sheet name="LookUps" sheetId="2" state="veryHidden" r:id="rId2"/>
    <sheet name="Weather Data" sheetId="9" state="veryHidden" r:id="rId3"/>
    <sheet name="Below Grade Walls &amp; Slabs" sheetId="12" state="veryHidden" r:id="rId4"/>
  </sheets>
  <definedNames>
    <definedName name="anscount" hidden="1">1</definedName>
    <definedName name="CBWorkbookPriority" hidden="1">-437235744</definedName>
    <definedName name="City_List">LookUps!$D$7:$E$241</definedName>
    <definedName name="DropDown_AboveGradeWalls">Above_Grade_Walls[R-Value]</definedName>
    <definedName name="DropDown_Attic">Attic[R-Value]</definedName>
    <definedName name="DropDown_BelowGradeSlab">'Below Grade Walls &amp; Slabs'!$C$134:$C$181</definedName>
    <definedName name="DropDown_BelowGradeWalls">LookUps!$AB$13:$AB$21</definedName>
    <definedName name="DropDown_BelowGradeWalls_Total" localSheetId="3">'Below Grade Walls &amp; Slabs'!$C$4:$C$54</definedName>
    <definedName name="DropDown_Cities">Cities[City]</definedName>
    <definedName name="DropDown_Fenestration">Attic212[R-Value]</definedName>
    <definedName name="DropDown_Floors">LookUps!$X$7:$X$12</definedName>
    <definedName name="DropDown_LocationOfDucts">LookUps!$AK$7:$AK$11</definedName>
    <definedName name="DropDown_SlabDepth">LookUps!$AB$24:$AB$27</definedName>
    <definedName name="DropDown_SlabOnGrade">Slab_on_Grade[R-Value]</definedName>
    <definedName name="DropDown_VaultedCeiling">Rafter_or_Joist_Ceilings[R-Value]</definedName>
    <definedName name="IndoorDesignTemp">LookUps!$A$6</definedName>
    <definedName name="limcount" hidden="1">1</definedName>
    <definedName name="picture">"Picture32"</definedName>
    <definedName name="sencount" hidden="1">1</definedName>
    <definedName name="Table_AboveGradeWalls">Above_Grade_Walls[[R-Value]:[U-Factor]]</definedName>
    <definedName name="Table_Attic">Attic[[R-Value]:[U-Factor]]</definedName>
    <definedName name="Table_BelowGradeSlabs_Data">'Below Grade Walls &amp; Slabs'!$C$6:$G$111</definedName>
    <definedName name="Table_BelowGradeWalls" localSheetId="3">'Below Grade Walls &amp; Slabs'!$C$4:$F$120</definedName>
    <definedName name="Table_CustomBelowGradeSlab">'Below Grade Walls &amp; Slabs'!$C$173:$H$181</definedName>
    <definedName name="Table_Fenestration">Attic212[[R-Value]:[U-Factor]]</definedName>
    <definedName name="Table_Floors">Floors[[R-Value]:[U-Factor]]</definedName>
    <definedName name="Table_LocationOfDucts">Duct_Location[[location of ducts]:[Heat loss correction]]</definedName>
    <definedName name="Table_SlabOnGrade">Slab_on_Grade[[R-Value]:[F-Factor]]</definedName>
    <definedName name="Table_VaultedCeilings">Rafter_or_Joist_Ceilings[[R-Value]:[U-Factor]]</definedName>
    <definedName name="Top_of_CustomBelowGradeSlabs">'Below Grade Walls &amp; Slabs'!$A$112</definedName>
    <definedName name="Top_of_DropDown_BelowGradeWalls">'Below Grade Walls &amp; Slabs'!$C$4</definedName>
    <definedName name="Top_of_Sheet" localSheetId="3">'Below Grade Walls &amp; Slabs'!$A$3</definedName>
    <definedName name="Unlock" localSheetId="3">'Below Grade Walls &amp; Slabs'!$C$113:$C$120,'Below Grade Walls &amp; Slabs'!$E$113:$F$120,'Below Grade Walls &amp; Slabs'!$G$113:$G$120</definedName>
  </definedNames>
  <calcPr calcId="145621" iterate="1" iterateDelta="0.01"/>
  <customWorkbookViews>
    <customWorkbookView name="ADRBAN - Personal View" guid="{7414FA91-6AD7-4AD8-8473-30FF3A659FE8}" mergeInterval="0" personalView="1" maximized="1" windowWidth="1814" windowHeight="803" activeSheetId="1"/>
    <customWorkbookView name="MARBRO - Personal View" guid="{F38B044F-AF2C-48E9-9A5C-8510A5F3427F}" mergeInterval="0" personalView="1" maximized="1" windowWidth="1387" windowHeight="736" activeSheetId="1"/>
  </customWorkbookViews>
</workbook>
</file>

<file path=xl/calcChain.xml><?xml version="1.0" encoding="utf-8"?>
<calcChain xmlns="http://schemas.openxmlformats.org/spreadsheetml/2006/main">
  <c r="S11" i="2" l="1"/>
  <c r="S12" i="2" s="1"/>
  <c r="S13" i="2" s="1"/>
  <c r="O9" i="2" l="1"/>
  <c r="O10" i="2" s="1"/>
  <c r="O11" i="2" s="1"/>
  <c r="O12" i="2" s="1"/>
  <c r="G26" i="12" l="1"/>
  <c r="G25" i="12"/>
  <c r="G24" i="12"/>
  <c r="G23" i="12"/>
  <c r="G22" i="12"/>
  <c r="G21" i="12"/>
  <c r="G20" i="12"/>
  <c r="G19" i="12"/>
  <c r="G18" i="12"/>
  <c r="G17" i="12"/>
  <c r="G16" i="12"/>
  <c r="G15" i="12"/>
  <c r="G14" i="12"/>
  <c r="G13" i="12"/>
  <c r="G12" i="12"/>
  <c r="G11" i="12"/>
  <c r="G10" i="12"/>
  <c r="G9" i="12"/>
  <c r="G8" i="12"/>
  <c r="G7" i="12"/>
  <c r="G6" i="12"/>
  <c r="C26" i="12"/>
  <c r="C25" i="12"/>
  <c r="C24" i="12"/>
  <c r="C23" i="12"/>
  <c r="C22" i="12"/>
  <c r="C21" i="12"/>
  <c r="C20" i="12"/>
  <c r="C19" i="12"/>
  <c r="C18" i="12"/>
  <c r="C17" i="12"/>
  <c r="C16" i="12"/>
  <c r="C15" i="12"/>
  <c r="C14" i="12"/>
  <c r="C13" i="12"/>
  <c r="C12" i="12"/>
  <c r="C11" i="12"/>
  <c r="C10" i="12"/>
  <c r="C9" i="12"/>
  <c r="C8" i="12"/>
  <c r="C7" i="12"/>
  <c r="C6" i="12"/>
  <c r="A172" i="12"/>
  <c r="A173" i="12" s="1"/>
  <c r="A174" i="12" s="1"/>
  <c r="A175" i="12" s="1"/>
  <c r="A176" i="12" s="1"/>
  <c r="A177" i="12" s="1"/>
  <c r="A178" i="12" s="1"/>
  <c r="A179" i="12" s="1"/>
  <c r="A180" i="12" s="1"/>
  <c r="N52" i="8" l="1"/>
  <c r="AF9" i="2"/>
  <c r="AF10" i="2" s="1"/>
  <c r="AF11" i="2" s="1"/>
  <c r="AF8" i="2"/>
  <c r="L47" i="8"/>
  <c r="L39" i="8"/>
  <c r="L36" i="8"/>
  <c r="L33" i="8"/>
  <c r="W8" i="2"/>
  <c r="S8" i="2"/>
  <c r="S9" i="2" s="1"/>
  <c r="S10" i="2" s="1"/>
  <c r="O8" i="2"/>
  <c r="K8" i="2"/>
  <c r="K9" i="2" s="1"/>
  <c r="K10" i="2" s="1"/>
  <c r="K11" i="2" s="1"/>
  <c r="K12" i="2" s="1"/>
  <c r="K13" i="2" s="1"/>
  <c r="K14" i="2" s="1"/>
  <c r="G10" i="2"/>
  <c r="G11" i="2" s="1"/>
  <c r="G12" i="2" s="1"/>
  <c r="G13" i="2" s="1"/>
  <c r="G14" i="2" s="1"/>
  <c r="G15" i="2" s="1"/>
  <c r="G16" i="2" s="1"/>
  <c r="G17" i="2" s="1"/>
  <c r="G18" i="2" s="1"/>
  <c r="G19" i="2" s="1"/>
  <c r="G20" i="2" s="1"/>
  <c r="G21" i="2" s="1"/>
  <c r="G9" i="2"/>
  <c r="G8" i="2"/>
  <c r="L24" i="8"/>
  <c r="L30" i="8"/>
  <c r="A135" i="12" l="1"/>
  <c r="A136" i="12" s="1"/>
  <c r="A137" i="12" s="1"/>
  <c r="A138" i="12" s="1"/>
  <c r="A139" i="12" s="1"/>
  <c r="A140" i="12" s="1"/>
  <c r="A141" i="12" s="1"/>
  <c r="A142" i="12" s="1"/>
  <c r="A143" i="12" s="1"/>
  <c r="A144" i="12" s="1"/>
  <c r="A145" i="12" s="1"/>
  <c r="A146" i="12" s="1"/>
  <c r="A147" i="12" s="1"/>
  <c r="A148" i="12" s="1"/>
  <c r="A149" i="12" s="1"/>
  <c r="A150" i="12" s="1"/>
  <c r="A151" i="12" s="1"/>
  <c r="A152" i="12" s="1"/>
  <c r="A153" i="12" s="1"/>
  <c r="A154" i="12" s="1"/>
  <c r="A155" i="12" s="1"/>
  <c r="A156" i="12" s="1"/>
  <c r="A157" i="12" s="1"/>
  <c r="A158" i="12" s="1"/>
  <c r="A159" i="12" s="1"/>
  <c r="A160" i="12" s="1"/>
  <c r="A161" i="12" s="1"/>
  <c r="A162" i="12" s="1"/>
  <c r="A163" i="12" s="1"/>
  <c r="A164" i="12" s="1"/>
  <c r="A165" i="12" s="1"/>
  <c r="A166" i="12" s="1"/>
  <c r="A167" i="12" s="1"/>
  <c r="A168" i="12" s="1"/>
  <c r="A169" i="12" s="1"/>
  <c r="A170" i="12" s="1"/>
  <c r="A171" i="12" s="1"/>
  <c r="C136" i="12"/>
  <c r="D136" i="12" s="1"/>
  <c r="E136" i="12"/>
  <c r="F136" i="12"/>
  <c r="I136" i="12"/>
  <c r="L136" i="12"/>
  <c r="C137" i="12"/>
  <c r="L137" i="12" s="1"/>
  <c r="D137" i="12"/>
  <c r="E137" i="12"/>
  <c r="F137" i="12"/>
  <c r="G137" i="12" s="1"/>
  <c r="I137" i="12"/>
  <c r="J137" i="12" s="1"/>
  <c r="C138" i="12"/>
  <c r="L138" i="12" s="1"/>
  <c r="C139" i="12"/>
  <c r="L139" i="12" s="1"/>
  <c r="F139" i="12"/>
  <c r="I139" i="12"/>
  <c r="C140" i="12"/>
  <c r="I140" i="12" s="1"/>
  <c r="E140" i="12"/>
  <c r="F140" i="12"/>
  <c r="H140" i="12" s="1"/>
  <c r="C141" i="12"/>
  <c r="I141" i="12" s="1"/>
  <c r="D141" i="12"/>
  <c r="E141" i="12"/>
  <c r="F141" i="12"/>
  <c r="H141" i="12" s="1"/>
  <c r="L141" i="12"/>
  <c r="C142" i="12"/>
  <c r="I142" i="12" s="1"/>
  <c r="F142" i="12"/>
  <c r="F144" i="12"/>
  <c r="H137" i="12" s="1"/>
  <c r="I144" i="12"/>
  <c r="L144" i="12"/>
  <c r="F145" i="12"/>
  <c r="I145" i="12"/>
  <c r="L145" i="12"/>
  <c r="F146" i="12"/>
  <c r="I146" i="12"/>
  <c r="L146" i="12"/>
  <c r="F147" i="12"/>
  <c r="I147" i="12"/>
  <c r="L147" i="12"/>
  <c r="F148" i="12"/>
  <c r="I148" i="12"/>
  <c r="L148" i="12"/>
  <c r="F149" i="12"/>
  <c r="I149" i="12"/>
  <c r="L149" i="12"/>
  <c r="F150" i="12"/>
  <c r="I150" i="12"/>
  <c r="L150" i="12"/>
  <c r="F151" i="12"/>
  <c r="I151" i="12"/>
  <c r="L151" i="12"/>
  <c r="F152" i="12"/>
  <c r="I152" i="12"/>
  <c r="L152" i="12"/>
  <c r="F153" i="12"/>
  <c r="G153" i="12"/>
  <c r="H153" i="12"/>
  <c r="I153" i="12"/>
  <c r="J153" i="12"/>
  <c r="K153" i="12"/>
  <c r="L153" i="12"/>
  <c r="M153" i="12"/>
  <c r="N153" i="12"/>
  <c r="F154" i="12"/>
  <c r="G154" i="12"/>
  <c r="H154" i="12"/>
  <c r="I154" i="12"/>
  <c r="J154" i="12"/>
  <c r="K154" i="12"/>
  <c r="L154" i="12"/>
  <c r="M154" i="12"/>
  <c r="N154" i="12"/>
  <c r="F155" i="12"/>
  <c r="G155" i="12"/>
  <c r="H155" i="12"/>
  <c r="I155" i="12"/>
  <c r="J155" i="12"/>
  <c r="K155" i="12"/>
  <c r="L155" i="12"/>
  <c r="M155" i="12"/>
  <c r="N155" i="12"/>
  <c r="F156" i="12"/>
  <c r="G156" i="12"/>
  <c r="H156" i="12"/>
  <c r="I156" i="12"/>
  <c r="J156" i="12"/>
  <c r="K156" i="12"/>
  <c r="L156" i="12"/>
  <c r="M156" i="12"/>
  <c r="N156" i="12"/>
  <c r="F157" i="12"/>
  <c r="G157" i="12"/>
  <c r="H157" i="12"/>
  <c r="I157" i="12"/>
  <c r="J157" i="12"/>
  <c r="K157" i="12"/>
  <c r="L157" i="12"/>
  <c r="M157" i="12"/>
  <c r="N157" i="12"/>
  <c r="F158" i="12"/>
  <c r="I158" i="12"/>
  <c r="L158" i="12"/>
  <c r="F159" i="12"/>
  <c r="I159" i="12"/>
  <c r="L159" i="12"/>
  <c r="F160" i="12"/>
  <c r="I160" i="12"/>
  <c r="L160" i="12"/>
  <c r="F161" i="12"/>
  <c r="I161" i="12"/>
  <c r="L161" i="12"/>
  <c r="F162" i="12"/>
  <c r="I162" i="12"/>
  <c r="L162" i="12"/>
  <c r="F163" i="12"/>
  <c r="I163" i="12"/>
  <c r="L163" i="12"/>
  <c r="F164" i="12"/>
  <c r="I164" i="12"/>
  <c r="L164" i="12"/>
  <c r="F165" i="12"/>
  <c r="I165" i="12"/>
  <c r="L165" i="12"/>
  <c r="F166" i="12"/>
  <c r="I166" i="12"/>
  <c r="L166" i="12"/>
  <c r="F167" i="12"/>
  <c r="I167" i="12"/>
  <c r="L167" i="12"/>
  <c r="F168" i="12"/>
  <c r="I168" i="12"/>
  <c r="L168" i="12"/>
  <c r="F169" i="12"/>
  <c r="I169" i="12"/>
  <c r="L169" i="12"/>
  <c r="F170" i="12"/>
  <c r="I170" i="12"/>
  <c r="L170" i="12"/>
  <c r="F171" i="12"/>
  <c r="I171" i="12"/>
  <c r="L171" i="12"/>
  <c r="G141" i="12" l="1"/>
  <c r="G140" i="12"/>
  <c r="M136" i="12"/>
  <c r="K137" i="12"/>
  <c r="J136" i="12"/>
  <c r="G136" i="12"/>
  <c r="G142" i="12"/>
  <c r="J139" i="12"/>
  <c r="G139" i="12"/>
  <c r="M141" i="12"/>
  <c r="J141" i="12"/>
  <c r="K141" i="12"/>
  <c r="M138" i="12"/>
  <c r="N138" i="12"/>
  <c r="M137" i="12"/>
  <c r="N137" i="12"/>
  <c r="J140" i="12"/>
  <c r="K140" i="12"/>
  <c r="J142" i="12"/>
  <c r="K142" i="12"/>
  <c r="M139" i="12"/>
  <c r="N139" i="12"/>
  <c r="E142" i="12"/>
  <c r="H139" i="12"/>
  <c r="I138" i="12"/>
  <c r="K136" i="12"/>
  <c r="D142" i="12"/>
  <c r="D140" i="12"/>
  <c r="E139" i="12"/>
  <c r="F138" i="12"/>
  <c r="H136" i="12"/>
  <c r="N141" i="12"/>
  <c r="D139" i="12"/>
  <c r="E138" i="12"/>
  <c r="L142" i="12"/>
  <c r="D138" i="12"/>
  <c r="L140" i="12"/>
  <c r="H142" i="12"/>
  <c r="K139" i="12"/>
  <c r="N136" i="12"/>
  <c r="G138" i="12" l="1"/>
  <c r="H138" i="12"/>
  <c r="M140" i="12"/>
  <c r="N140" i="12"/>
  <c r="K138" i="12"/>
  <c r="J138" i="12"/>
  <c r="M142" i="12"/>
  <c r="N142" i="12"/>
  <c r="W9" i="2" l="1"/>
  <c r="W10" i="2" s="1"/>
  <c r="W11" i="2" s="1"/>
  <c r="W12" i="2" s="1"/>
  <c r="P26" i="8"/>
  <c r="G55" i="12"/>
  <c r="G54" i="12"/>
  <c r="G53" i="12"/>
  <c r="G52" i="12"/>
  <c r="G51" i="12"/>
  <c r="G50" i="12"/>
  <c r="G49" i="12"/>
  <c r="G48" i="12"/>
  <c r="G47" i="12"/>
  <c r="G46" i="12"/>
  <c r="G45" i="12"/>
  <c r="G44" i="12"/>
  <c r="G43" i="12"/>
  <c r="G42" i="12"/>
  <c r="G41" i="12"/>
  <c r="G40" i="12"/>
  <c r="G39" i="12"/>
  <c r="G38" i="12"/>
  <c r="G37" i="12"/>
  <c r="G36" i="12"/>
  <c r="G35" i="12"/>
  <c r="G34" i="12"/>
  <c r="G33" i="12"/>
  <c r="G32" i="12"/>
  <c r="G31" i="12"/>
  <c r="G30" i="12"/>
  <c r="G29" i="12"/>
  <c r="G28"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111" i="12"/>
  <c r="G110" i="12"/>
  <c r="G109" i="12"/>
  <c r="G108"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F111" i="12"/>
  <c r="E111" i="12"/>
  <c r="F110" i="12"/>
  <c r="E110" i="12"/>
  <c r="F109" i="12"/>
  <c r="E109" i="12"/>
  <c r="F108" i="12"/>
  <c r="E108" i="12"/>
  <c r="F107" i="12"/>
  <c r="E107" i="12"/>
  <c r="F106" i="12"/>
  <c r="E106" i="12"/>
  <c r="F105" i="12"/>
  <c r="E105" i="12"/>
  <c r="F104" i="12"/>
  <c r="E104" i="12"/>
  <c r="F103" i="12"/>
  <c r="E103" i="12"/>
  <c r="F102" i="12"/>
  <c r="E102" i="12"/>
  <c r="F101" i="12"/>
  <c r="E101" i="12"/>
  <c r="F100" i="12"/>
  <c r="E100" i="12"/>
  <c r="F99" i="12"/>
  <c r="E99" i="12"/>
  <c r="F98" i="12"/>
  <c r="E98" i="12"/>
  <c r="F97" i="12"/>
  <c r="E97" i="12"/>
  <c r="F96" i="12"/>
  <c r="E96" i="12"/>
  <c r="F95" i="12"/>
  <c r="E95" i="12"/>
  <c r="F94" i="12"/>
  <c r="E94" i="12"/>
  <c r="F93" i="12"/>
  <c r="E93" i="12"/>
  <c r="F92" i="12"/>
  <c r="E92" i="12"/>
  <c r="F91" i="12"/>
  <c r="E91" i="12"/>
  <c r="F90" i="12"/>
  <c r="E90" i="12"/>
  <c r="F89" i="12"/>
  <c r="E89" i="12"/>
  <c r="F88" i="12"/>
  <c r="E88" i="12"/>
  <c r="F87" i="12"/>
  <c r="E87" i="12"/>
  <c r="F86" i="12"/>
  <c r="E86" i="12"/>
  <c r="F85" i="12"/>
  <c r="E85" i="12"/>
  <c r="F84" i="12"/>
  <c r="E84" i="12"/>
  <c r="C111" i="12"/>
  <c r="C110" i="12"/>
  <c r="C109" i="12"/>
  <c r="C108" i="12"/>
  <c r="C107" i="12"/>
  <c r="C106" i="12"/>
  <c r="C105" i="12"/>
  <c r="C104" i="12"/>
  <c r="C103" i="12"/>
  <c r="C102" i="12"/>
  <c r="C101" i="12"/>
  <c r="C100" i="12"/>
  <c r="C99" i="12"/>
  <c r="C98" i="12"/>
  <c r="C97" i="12"/>
  <c r="C96" i="12"/>
  <c r="C95" i="12"/>
  <c r="C94" i="12"/>
  <c r="C93" i="12"/>
  <c r="C92" i="12"/>
  <c r="C91" i="12"/>
  <c r="C90" i="12"/>
  <c r="C89" i="12"/>
  <c r="C88" i="12"/>
  <c r="C87" i="12"/>
  <c r="C86" i="12"/>
  <c r="C85" i="12"/>
  <c r="C84" i="12"/>
  <c r="D111" i="12"/>
  <c r="D110" i="12"/>
  <c r="D109" i="12"/>
  <c r="D108" i="12"/>
  <c r="D107" i="12"/>
  <c r="D106" i="12"/>
  <c r="D105" i="12"/>
  <c r="D104" i="12"/>
  <c r="D103" i="12"/>
  <c r="D102" i="12"/>
  <c r="D101" i="12"/>
  <c r="D100" i="12"/>
  <c r="D99" i="12"/>
  <c r="D98" i="12"/>
  <c r="D97" i="12"/>
  <c r="D96" i="12"/>
  <c r="D95" i="12"/>
  <c r="D94" i="12"/>
  <c r="D93" i="12"/>
  <c r="D92" i="12"/>
  <c r="D91" i="12"/>
  <c r="D90" i="12"/>
  <c r="D89" i="12"/>
  <c r="D88" i="12"/>
  <c r="D87" i="12"/>
  <c r="D86" i="12"/>
  <c r="D85" i="12"/>
  <c r="D84" i="12"/>
  <c r="F83" i="12"/>
  <c r="E83" i="12"/>
  <c r="F82" i="12"/>
  <c r="E82" i="12"/>
  <c r="F81" i="12"/>
  <c r="E81" i="12"/>
  <c r="F80" i="12"/>
  <c r="E80" i="12"/>
  <c r="F79" i="12"/>
  <c r="E79" i="12"/>
  <c r="F78" i="12"/>
  <c r="E78" i="12"/>
  <c r="F77" i="12"/>
  <c r="E77" i="12"/>
  <c r="F76" i="12"/>
  <c r="E76" i="12"/>
  <c r="F75" i="12"/>
  <c r="E75" i="12"/>
  <c r="F74" i="12"/>
  <c r="E74" i="12"/>
  <c r="F73" i="12"/>
  <c r="E73" i="12"/>
  <c r="F72" i="12"/>
  <c r="E72" i="12"/>
  <c r="F71" i="12"/>
  <c r="E71" i="12"/>
  <c r="F70" i="12"/>
  <c r="E70" i="12"/>
  <c r="F69" i="12"/>
  <c r="E69" i="12"/>
  <c r="F68" i="12"/>
  <c r="E68" i="12"/>
  <c r="F67" i="12"/>
  <c r="E67" i="12"/>
  <c r="F66" i="12"/>
  <c r="E66" i="12"/>
  <c r="F65" i="12"/>
  <c r="E65" i="12"/>
  <c r="F64" i="12"/>
  <c r="E64" i="12"/>
  <c r="F63" i="12"/>
  <c r="E63" i="12"/>
  <c r="F62" i="12"/>
  <c r="E62" i="12"/>
  <c r="F61" i="12"/>
  <c r="E61" i="12"/>
  <c r="F60" i="12"/>
  <c r="E60" i="12"/>
  <c r="F59" i="12"/>
  <c r="E59" i="12"/>
  <c r="F58" i="12"/>
  <c r="E58" i="12"/>
  <c r="F57" i="12"/>
  <c r="E57" i="12"/>
  <c r="F56" i="12"/>
  <c r="E56" i="12"/>
  <c r="D83" i="12"/>
  <c r="D82" i="12"/>
  <c r="D81" i="12"/>
  <c r="D80" i="12"/>
  <c r="D79" i="12"/>
  <c r="D78" i="12"/>
  <c r="D77" i="12"/>
  <c r="D76" i="12"/>
  <c r="D75" i="12"/>
  <c r="D74" i="12"/>
  <c r="D73" i="12"/>
  <c r="D72" i="12"/>
  <c r="D71" i="12"/>
  <c r="D70" i="12"/>
  <c r="D69" i="12"/>
  <c r="D68" i="12"/>
  <c r="D67" i="12"/>
  <c r="D66" i="12"/>
  <c r="D65" i="12"/>
  <c r="D64" i="12"/>
  <c r="D63" i="12"/>
  <c r="D62" i="12"/>
  <c r="D61" i="12"/>
  <c r="D60" i="12"/>
  <c r="D59" i="12"/>
  <c r="D58" i="12"/>
  <c r="D57" i="12"/>
  <c r="D56" i="12"/>
  <c r="C56" i="12"/>
  <c r="D55" i="12"/>
  <c r="D54" i="12"/>
  <c r="D53" i="12"/>
  <c r="D52" i="12"/>
  <c r="D51" i="12"/>
  <c r="D50" i="12"/>
  <c r="D49" i="12"/>
  <c r="D48" i="12"/>
  <c r="D26" i="12" s="1"/>
  <c r="D47" i="12"/>
  <c r="D25" i="12" s="1"/>
  <c r="D46" i="12"/>
  <c r="D24" i="12" s="1"/>
  <c r="D45" i="12"/>
  <c r="D23" i="12" s="1"/>
  <c r="D44" i="12"/>
  <c r="D22" i="12" s="1"/>
  <c r="D43" i="12"/>
  <c r="D42" i="12"/>
  <c r="D20" i="12" s="1"/>
  <c r="D41" i="12"/>
  <c r="D40" i="12"/>
  <c r="D39" i="12"/>
  <c r="D17" i="12" s="1"/>
  <c r="D38" i="12"/>
  <c r="D37" i="12"/>
  <c r="D36" i="12"/>
  <c r="D35" i="12"/>
  <c r="D13" i="12" s="1"/>
  <c r="D34" i="12"/>
  <c r="D12" i="12" s="1"/>
  <c r="D33" i="12"/>
  <c r="D11" i="12" s="1"/>
  <c r="D32" i="12"/>
  <c r="D10" i="12" s="1"/>
  <c r="D31" i="12"/>
  <c r="D30" i="12"/>
  <c r="D8" i="12" s="1"/>
  <c r="D29" i="12"/>
  <c r="F55" i="12"/>
  <c r="E55" i="12"/>
  <c r="F54" i="12"/>
  <c r="E54" i="12"/>
  <c r="F53" i="12"/>
  <c r="E53" i="12"/>
  <c r="F52" i="12"/>
  <c r="E52" i="12"/>
  <c r="F51" i="12"/>
  <c r="E51" i="12"/>
  <c r="F50" i="12"/>
  <c r="E50" i="12"/>
  <c r="F49" i="12"/>
  <c r="E49" i="12"/>
  <c r="F48" i="12"/>
  <c r="E48" i="12"/>
  <c r="F47" i="12"/>
  <c r="E47" i="12"/>
  <c r="F46" i="12"/>
  <c r="E46" i="12"/>
  <c r="F45" i="12"/>
  <c r="E45" i="12"/>
  <c r="F44" i="12"/>
  <c r="E44" i="12"/>
  <c r="F43" i="12"/>
  <c r="E43" i="12"/>
  <c r="F42" i="12"/>
  <c r="E42" i="12"/>
  <c r="F41" i="12"/>
  <c r="E41" i="12"/>
  <c r="F40" i="12"/>
  <c r="E40" i="12"/>
  <c r="F39" i="12"/>
  <c r="E39" i="12"/>
  <c r="F38" i="12"/>
  <c r="E38" i="12"/>
  <c r="F37" i="12"/>
  <c r="E37" i="12"/>
  <c r="F36" i="12"/>
  <c r="E36" i="12"/>
  <c r="F35" i="12"/>
  <c r="E35" i="12"/>
  <c r="F34" i="12"/>
  <c r="E34" i="12"/>
  <c r="F33" i="12"/>
  <c r="E33" i="12"/>
  <c r="F32" i="12"/>
  <c r="E32" i="12"/>
  <c r="F31" i="12"/>
  <c r="E31" i="12"/>
  <c r="F30" i="12"/>
  <c r="E30" i="12"/>
  <c r="F29" i="12"/>
  <c r="E29" i="12"/>
  <c r="C55" i="12"/>
  <c r="C54" i="12"/>
  <c r="C53" i="12"/>
  <c r="C52" i="12"/>
  <c r="C51" i="12"/>
  <c r="C50" i="12"/>
  <c r="C49" i="12"/>
  <c r="C48" i="12"/>
  <c r="C47" i="12"/>
  <c r="C46" i="12"/>
  <c r="C45" i="12"/>
  <c r="C44" i="12"/>
  <c r="C43" i="12"/>
  <c r="C42" i="12"/>
  <c r="C41" i="12"/>
  <c r="C40" i="12"/>
  <c r="C39" i="12"/>
  <c r="C38" i="12"/>
  <c r="C37" i="12"/>
  <c r="C36" i="12"/>
  <c r="C35" i="12"/>
  <c r="C34" i="12"/>
  <c r="C33" i="12"/>
  <c r="C32" i="12"/>
  <c r="C31" i="12"/>
  <c r="C30" i="12"/>
  <c r="C29" i="12"/>
  <c r="C28" i="12"/>
  <c r="F26" i="12"/>
  <c r="E26" i="12"/>
  <c r="F25" i="12"/>
  <c r="E25" i="12"/>
  <c r="F24" i="12"/>
  <c r="E24" i="12"/>
  <c r="F23" i="12"/>
  <c r="E23" i="12"/>
  <c r="F22" i="12"/>
  <c r="E22" i="12"/>
  <c r="F21" i="12"/>
  <c r="E21" i="12"/>
  <c r="F20" i="12"/>
  <c r="E20" i="12"/>
  <c r="F19" i="12"/>
  <c r="E19" i="12"/>
  <c r="D19" i="12"/>
  <c r="F18" i="12"/>
  <c r="E18" i="12"/>
  <c r="D18" i="12"/>
  <c r="F17" i="12"/>
  <c r="E17" i="12"/>
  <c r="F16" i="12"/>
  <c r="E16" i="12"/>
  <c r="D16" i="12"/>
  <c r="F15" i="12"/>
  <c r="E15" i="12"/>
  <c r="D15" i="12"/>
  <c r="F14" i="12"/>
  <c r="E14" i="12"/>
  <c r="D14" i="12"/>
  <c r="F13" i="12"/>
  <c r="E13" i="12"/>
  <c r="F28" i="12"/>
  <c r="F6" i="12" s="1"/>
  <c r="E28" i="12"/>
  <c r="E6" i="12" s="1"/>
  <c r="D28" i="12"/>
  <c r="D6" i="12" s="1"/>
  <c r="D21" i="12"/>
  <c r="D9" i="12"/>
  <c r="D7" i="12"/>
  <c r="AB6" i="2"/>
  <c r="AB5" i="2"/>
  <c r="AC6" i="2"/>
  <c r="AC5" i="2"/>
  <c r="AC7" i="2" l="1"/>
  <c r="H120" i="12" l="1"/>
  <c r="H119" i="12"/>
  <c r="H118" i="12"/>
  <c r="H117" i="12"/>
  <c r="H116" i="12"/>
  <c r="H115" i="12"/>
  <c r="H114" i="12"/>
  <c r="H113" i="12"/>
  <c r="F12" i="12"/>
  <c r="E12" i="12"/>
  <c r="F11" i="12"/>
  <c r="E11" i="12"/>
  <c r="F10" i="12"/>
  <c r="E10" i="12"/>
  <c r="F9" i="12"/>
  <c r="E9" i="12"/>
  <c r="F8" i="12"/>
  <c r="E8" i="12"/>
  <c r="F7" i="12"/>
  <c r="E7" i="12"/>
  <c r="A7" i="12"/>
  <c r="A8" i="12" s="1"/>
  <c r="A9" i="12" s="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A98" i="12" s="1"/>
  <c r="A99" i="12" s="1"/>
  <c r="A100" i="12" s="1"/>
  <c r="A101" i="12" s="1"/>
  <c r="A102" i="12" s="1"/>
  <c r="A103" i="12" s="1"/>
  <c r="A104" i="12" s="1"/>
  <c r="A105" i="12" s="1"/>
  <c r="A106" i="12" s="1"/>
  <c r="A107" i="12" s="1"/>
  <c r="A108" i="12" s="1"/>
  <c r="A109" i="12" s="1"/>
  <c r="A110" i="12" s="1"/>
  <c r="A111" i="12" s="1"/>
  <c r="A112" i="12" s="1"/>
  <c r="A113" i="12" s="1"/>
  <c r="A114" i="12" s="1"/>
  <c r="A115" i="12" s="1"/>
  <c r="A116" i="12" s="1"/>
  <c r="A117" i="12" s="1"/>
  <c r="A118" i="12" s="1"/>
  <c r="A119" i="12" s="1"/>
  <c r="A120" i="12" s="1"/>
  <c r="A6" i="12"/>
  <c r="A5" i="12"/>
  <c r="AC9" i="2" l="1"/>
  <c r="AC8" i="2"/>
  <c r="L42" i="8" s="1"/>
  <c r="P42" i="8" l="1"/>
  <c r="L44" i="8"/>
  <c r="P44" i="8" s="1"/>
  <c r="P47" i="8"/>
  <c r="P39" i="8"/>
  <c r="P36" i="8"/>
  <c r="P33" i="8"/>
  <c r="P30" i="8"/>
  <c r="Q12" i="8"/>
  <c r="Q13" i="8" s="1"/>
  <c r="P24" i="8" l="1"/>
  <c r="N21" i="8" l="1"/>
  <c r="P58" i="8" s="1"/>
  <c r="L14" i="8"/>
  <c r="AJ8" i="2"/>
  <c r="AJ9" i="2" s="1"/>
  <c r="AJ10" i="2" s="1"/>
  <c r="C8" i="2"/>
  <c r="C9" i="2" s="1"/>
  <c r="C10" i="2" s="1"/>
  <c r="C11" i="2" s="1"/>
  <c r="C12" i="2" s="1"/>
  <c r="C13" i="2" s="1"/>
  <c r="C14" i="2" s="1"/>
  <c r="C15" i="2" s="1"/>
  <c r="C16" i="2" s="1"/>
  <c r="C17" i="2" s="1"/>
  <c r="C18" i="2" s="1"/>
  <c r="C19" i="2" s="1"/>
  <c r="C20" i="2" s="1"/>
  <c r="C21" i="2" s="1"/>
  <c r="C22" i="2" s="1"/>
  <c r="C23" i="2" s="1"/>
  <c r="C24" i="2" s="1"/>
  <c r="C25" i="2" s="1"/>
  <c r="C26" i="2" s="1"/>
  <c r="C27" i="2" s="1"/>
  <c r="C28" i="2" s="1"/>
  <c r="C29" i="2" s="1"/>
  <c r="C30" i="2" s="1"/>
  <c r="C31" i="2" s="1"/>
  <c r="C32" i="2" s="1"/>
  <c r="C33" i="2" s="1"/>
  <c r="C34" i="2" s="1"/>
  <c r="C35" i="2" s="1"/>
  <c r="C36" i="2" s="1"/>
  <c r="C37" i="2" s="1"/>
  <c r="C38" i="2" s="1"/>
  <c r="C39" i="2" s="1"/>
  <c r="C40" i="2" s="1"/>
  <c r="C41" i="2" s="1"/>
  <c r="C42" i="2" s="1"/>
  <c r="C43" i="2" s="1"/>
  <c r="C44" i="2" s="1"/>
  <c r="C45" i="2" s="1"/>
  <c r="C46" i="2" s="1"/>
  <c r="C47" i="2" s="1"/>
  <c r="C48" i="2" s="1"/>
  <c r="C49" i="2" s="1"/>
  <c r="C50" i="2" s="1"/>
  <c r="C51" i="2" s="1"/>
  <c r="C52" i="2" s="1"/>
  <c r="C53" i="2" s="1"/>
  <c r="C54" i="2" s="1"/>
  <c r="C55" i="2" s="1"/>
  <c r="C56" i="2" s="1"/>
  <c r="C57" i="2" s="1"/>
  <c r="C58" i="2" s="1"/>
  <c r="C59" i="2" s="1"/>
  <c r="C60" i="2" s="1"/>
  <c r="C61" i="2" s="1"/>
  <c r="C62" i="2" s="1"/>
  <c r="C63" i="2" s="1"/>
  <c r="C64" i="2" s="1"/>
  <c r="C65" i="2" s="1"/>
  <c r="C66" i="2" s="1"/>
  <c r="C67" i="2" s="1"/>
  <c r="C68" i="2" s="1"/>
  <c r="C69" i="2" s="1"/>
  <c r="C70" i="2" s="1"/>
  <c r="C71" i="2" s="1"/>
  <c r="C72" i="2" s="1"/>
  <c r="C73" i="2" s="1"/>
  <c r="C74" i="2" s="1"/>
  <c r="C75" i="2" s="1"/>
  <c r="C76" i="2" s="1"/>
  <c r="C77" i="2" s="1"/>
  <c r="C78" i="2" s="1"/>
  <c r="C79" i="2" s="1"/>
  <c r="C80" i="2" s="1"/>
  <c r="C81" i="2" s="1"/>
  <c r="C82" i="2" s="1"/>
  <c r="C83" i="2" s="1"/>
  <c r="C84" i="2" s="1"/>
  <c r="C85" i="2" s="1"/>
  <c r="C86" i="2" s="1"/>
  <c r="C87" i="2" s="1"/>
  <c r="C88" i="2" s="1"/>
  <c r="C89" i="2" s="1"/>
  <c r="C90" i="2" s="1"/>
  <c r="C91" i="2" s="1"/>
  <c r="C92" i="2" s="1"/>
  <c r="C93" i="2" s="1"/>
  <c r="C94" i="2" s="1"/>
  <c r="C95" i="2" s="1"/>
  <c r="C96" i="2" s="1"/>
  <c r="C97" i="2" s="1"/>
  <c r="C98" i="2" s="1"/>
  <c r="C99" i="2" s="1"/>
  <c r="C100" i="2" s="1"/>
  <c r="C101" i="2" s="1"/>
  <c r="C102" i="2" s="1"/>
  <c r="C103" i="2" s="1"/>
  <c r="C104" i="2" s="1"/>
  <c r="C105" i="2" s="1"/>
  <c r="C106" i="2" s="1"/>
  <c r="C107" i="2" s="1"/>
  <c r="C108" i="2" s="1"/>
  <c r="C109" i="2" s="1"/>
  <c r="C110" i="2" s="1"/>
  <c r="C111" i="2" s="1"/>
  <c r="C112" i="2" s="1"/>
  <c r="C113" i="2" s="1"/>
  <c r="C114" i="2" s="1"/>
  <c r="C115" i="2" s="1"/>
  <c r="C116" i="2" s="1"/>
  <c r="C117" i="2" s="1"/>
  <c r="C118" i="2" s="1"/>
  <c r="C119" i="2" s="1"/>
  <c r="C120" i="2" s="1"/>
  <c r="C121" i="2" s="1"/>
  <c r="C122" i="2" s="1"/>
  <c r="C123" i="2" s="1"/>
  <c r="C124" i="2" s="1"/>
  <c r="C125" i="2" s="1"/>
  <c r="C126" i="2" s="1"/>
  <c r="C127" i="2" s="1"/>
  <c r="C128" i="2" s="1"/>
  <c r="C129" i="2" s="1"/>
  <c r="C130" i="2" s="1"/>
  <c r="C131" i="2" s="1"/>
  <c r="C132" i="2" s="1"/>
  <c r="C133" i="2" s="1"/>
  <c r="C134" i="2" s="1"/>
  <c r="C135" i="2" s="1"/>
  <c r="C136" i="2" s="1"/>
  <c r="C137" i="2" s="1"/>
  <c r="C138" i="2" s="1"/>
  <c r="C139" i="2" s="1"/>
  <c r="C140" i="2" s="1"/>
  <c r="C141" i="2" s="1"/>
  <c r="C142" i="2" s="1"/>
  <c r="C143" i="2" s="1"/>
  <c r="C144" i="2" s="1"/>
  <c r="C145" i="2" s="1"/>
  <c r="C146" i="2" s="1"/>
  <c r="C147" i="2" s="1"/>
  <c r="C148" i="2" s="1"/>
  <c r="C149" i="2" s="1"/>
  <c r="C150" i="2" s="1"/>
  <c r="C151" i="2" s="1"/>
  <c r="C152" i="2" s="1"/>
  <c r="C153" i="2" s="1"/>
  <c r="C154" i="2" s="1"/>
  <c r="C155" i="2" s="1"/>
  <c r="C156" i="2" s="1"/>
  <c r="C157" i="2" s="1"/>
  <c r="C158" i="2" s="1"/>
  <c r="C159" i="2" s="1"/>
  <c r="C160" i="2" s="1"/>
  <c r="C161" i="2" s="1"/>
  <c r="C162" i="2" s="1"/>
  <c r="C163" i="2" s="1"/>
  <c r="C164" i="2" s="1"/>
  <c r="C165" i="2" s="1"/>
  <c r="C166" i="2" s="1"/>
  <c r="C167" i="2" s="1"/>
  <c r="C168" i="2" s="1"/>
  <c r="C169" i="2" s="1"/>
  <c r="C170" i="2" s="1"/>
  <c r="C171" i="2" s="1"/>
  <c r="C172" i="2" s="1"/>
  <c r="C173" i="2" s="1"/>
  <c r="C174" i="2" s="1"/>
  <c r="C175" i="2" s="1"/>
  <c r="C176" i="2" s="1"/>
  <c r="C177" i="2" s="1"/>
  <c r="C178" i="2" s="1"/>
  <c r="C179" i="2" s="1"/>
  <c r="C180" i="2" s="1"/>
  <c r="C181" i="2" s="1"/>
  <c r="C182" i="2" s="1"/>
  <c r="C183" i="2" s="1"/>
  <c r="C184" i="2" s="1"/>
  <c r="C185" i="2" s="1"/>
  <c r="C186" i="2" s="1"/>
  <c r="C187" i="2" s="1"/>
  <c r="C188" i="2" s="1"/>
  <c r="C189" i="2" s="1"/>
  <c r="C190" i="2" s="1"/>
  <c r="C191" i="2" s="1"/>
  <c r="C192" i="2" s="1"/>
  <c r="C193" i="2" s="1"/>
  <c r="C194" i="2" s="1"/>
  <c r="C195" i="2" s="1"/>
  <c r="C196" i="2" s="1"/>
  <c r="C197" i="2" s="1"/>
  <c r="C198" i="2" s="1"/>
  <c r="C199" i="2" s="1"/>
  <c r="C200" i="2" s="1"/>
  <c r="C201" i="2" s="1"/>
  <c r="C202" i="2" s="1"/>
  <c r="C203" i="2" s="1"/>
  <c r="C204" i="2" s="1"/>
  <c r="C205" i="2" s="1"/>
  <c r="C206" i="2" s="1"/>
  <c r="C207" i="2" s="1"/>
  <c r="C208" i="2" s="1"/>
  <c r="C209" i="2" s="1"/>
  <c r="C210" i="2" s="1"/>
  <c r="C211" i="2" s="1"/>
  <c r="C212" i="2" s="1"/>
  <c r="C213" i="2" s="1"/>
  <c r="C214" i="2" s="1"/>
  <c r="C215" i="2" s="1"/>
  <c r="C216" i="2" s="1"/>
  <c r="C217" i="2" s="1"/>
  <c r="C218" i="2" s="1"/>
  <c r="C219" i="2" s="1"/>
  <c r="C220" i="2" s="1"/>
  <c r="C221" i="2" s="1"/>
  <c r="C222" i="2" s="1"/>
  <c r="C223" i="2" s="1"/>
  <c r="C224" i="2" s="1"/>
  <c r="C225" i="2" s="1"/>
  <c r="C226" i="2" s="1"/>
  <c r="C227" i="2" s="1"/>
  <c r="C228" i="2" s="1"/>
  <c r="C229" i="2" s="1"/>
  <c r="C230" i="2" s="1"/>
  <c r="C231" i="2" s="1"/>
  <c r="C232" i="2" s="1"/>
  <c r="C233" i="2" s="1"/>
  <c r="C234" i="2" s="1"/>
  <c r="C235" i="2" s="1"/>
  <c r="C236" i="2" s="1"/>
  <c r="C237" i="2" s="1"/>
  <c r="C238" i="2" s="1"/>
  <c r="C239" i="2" s="1"/>
  <c r="C240" i="2" s="1"/>
  <c r="C241" i="2" s="1"/>
  <c r="P54" i="8" l="1"/>
  <c r="P56" i="8" s="1"/>
  <c r="P60" i="8" s="1"/>
  <c r="P62" i="8" l="1"/>
  <c r="P65" i="8" s="1"/>
</calcChain>
</file>

<file path=xl/comments1.xml><?xml version="1.0" encoding="utf-8"?>
<comments xmlns="http://schemas.openxmlformats.org/spreadsheetml/2006/main">
  <authors>
    <author>ADRBAN</author>
  </authors>
  <commentList>
    <comment ref="G13" authorId="0">
      <text>
        <r>
          <rPr>
            <sz val="10"/>
            <color indexed="81"/>
            <rFont val="Calibri"/>
            <family val="2"/>
            <scheme val="minor"/>
          </rPr>
          <t>Using the drop-down, select the city that is closest to your building site.</t>
        </r>
      </text>
    </comment>
    <comment ref="G18" authorId="0">
      <text>
        <r>
          <rPr>
            <sz val="10"/>
            <color indexed="81"/>
            <rFont val="Calibri"/>
            <family val="2"/>
            <scheme val="minor"/>
          </rPr>
          <t>Using exterior measurements, enter the square footage of living space conditioned directly or indirectly.</t>
        </r>
      </text>
    </comment>
    <comment ref="G21" authorId="0">
      <text>
        <r>
          <rPr>
            <sz val="10"/>
            <color indexed="81"/>
            <rFont val="Calibri"/>
            <family val="2"/>
            <scheme val="minor"/>
          </rPr>
          <t>Enter the average ceiling height from your building plans.</t>
        </r>
      </text>
    </comment>
    <comment ref="G24" authorId="0">
      <text>
        <r>
          <rPr>
            <sz val="10"/>
            <color indexed="81"/>
            <rFont val="Calibri"/>
            <family val="2"/>
            <scheme val="minor"/>
          </rPr>
          <t>Calculate and enter the total area of the vertical fenestration products (windows and doors) in the structure. 
Example:
Window #1 area 10 ft</t>
        </r>
        <r>
          <rPr>
            <vertAlign val="superscript"/>
            <sz val="10"/>
            <color indexed="81"/>
            <rFont val="Calibri"/>
            <family val="2"/>
            <scheme val="minor"/>
          </rPr>
          <t>2</t>
        </r>
        <r>
          <rPr>
            <sz val="10"/>
            <color indexed="81"/>
            <rFont val="Calibri"/>
            <family val="2"/>
            <scheme val="minor"/>
          </rPr>
          <t xml:space="preserve">
</t>
        </r>
        <r>
          <rPr>
            <u/>
            <sz val="10"/>
            <color indexed="81"/>
            <rFont val="Calibri"/>
            <family val="2"/>
            <scheme val="minor"/>
          </rPr>
          <t>Window #2 area 15 ft</t>
        </r>
        <r>
          <rPr>
            <u/>
            <vertAlign val="superscript"/>
            <sz val="10"/>
            <color indexed="81"/>
            <rFont val="Calibri"/>
            <family val="2"/>
            <scheme val="minor"/>
          </rPr>
          <t>2</t>
        </r>
        <r>
          <rPr>
            <sz val="10"/>
            <color indexed="81"/>
            <rFont val="Calibri"/>
            <family val="2"/>
            <scheme val="minor"/>
          </rPr>
          <t xml:space="preserve">
        </t>
        </r>
        <r>
          <rPr>
            <b/>
            <sz val="10"/>
            <color indexed="81"/>
            <rFont val="Calibri"/>
            <family val="2"/>
            <scheme val="minor"/>
          </rPr>
          <t>Total area 25 ft</t>
        </r>
        <r>
          <rPr>
            <b/>
            <vertAlign val="superscript"/>
            <sz val="10"/>
            <color indexed="81"/>
            <rFont val="Calibri"/>
            <family val="2"/>
            <scheme val="minor"/>
          </rPr>
          <t>2</t>
        </r>
        <r>
          <rPr>
            <b/>
            <sz val="10"/>
            <color indexed="81"/>
            <rFont val="Calibri"/>
            <family val="2"/>
            <scheme val="minor"/>
          </rPr>
          <t xml:space="preserve">
</t>
        </r>
        <r>
          <rPr>
            <i/>
            <sz val="10"/>
            <color indexed="81"/>
            <rFont val="Calibri"/>
            <family val="2"/>
            <scheme val="minor"/>
          </rPr>
          <t xml:space="preserve">The glazing and doors portion of this calculator assumes the installed glazing products have an area weighted average U-factor  </t>
        </r>
      </text>
    </comment>
    <comment ref="G26" authorId="0">
      <text>
        <r>
          <rPr>
            <sz val="10"/>
            <color indexed="81"/>
            <rFont val="Calibri"/>
            <family val="2"/>
            <scheme val="minor"/>
          </rPr>
          <t>Calculate and enter the total area of the skylights in the structure. 
Example:
Skylight #1 area 10 ft</t>
        </r>
        <r>
          <rPr>
            <vertAlign val="superscript"/>
            <sz val="10"/>
            <color indexed="81"/>
            <rFont val="Calibri"/>
            <family val="2"/>
            <scheme val="minor"/>
          </rPr>
          <t>2</t>
        </r>
        <r>
          <rPr>
            <sz val="10"/>
            <color indexed="81"/>
            <rFont val="Calibri"/>
            <family val="2"/>
            <scheme val="minor"/>
          </rPr>
          <t xml:space="preserve">
</t>
        </r>
        <r>
          <rPr>
            <u/>
            <sz val="10"/>
            <color indexed="81"/>
            <rFont val="Calibri"/>
            <family val="2"/>
            <scheme val="minor"/>
          </rPr>
          <t>Skylight #2 area 15 ft</t>
        </r>
        <r>
          <rPr>
            <u/>
            <vertAlign val="superscript"/>
            <sz val="10"/>
            <color indexed="81"/>
            <rFont val="Calibri"/>
            <family val="2"/>
            <scheme val="minor"/>
          </rPr>
          <t>2</t>
        </r>
        <r>
          <rPr>
            <sz val="10"/>
            <color indexed="81"/>
            <rFont val="Calibri"/>
            <family val="2"/>
            <scheme val="minor"/>
          </rPr>
          <t xml:space="preserve">
        </t>
        </r>
        <r>
          <rPr>
            <b/>
            <sz val="10"/>
            <color indexed="81"/>
            <rFont val="Calibri"/>
            <family val="2"/>
            <scheme val="minor"/>
          </rPr>
          <t>Total area 25 ft</t>
        </r>
        <r>
          <rPr>
            <b/>
            <vertAlign val="superscript"/>
            <sz val="10"/>
            <color indexed="81"/>
            <rFont val="Calibri"/>
            <family val="2"/>
            <scheme val="minor"/>
          </rPr>
          <t>2</t>
        </r>
        <r>
          <rPr>
            <b/>
            <sz val="10"/>
            <color indexed="81"/>
            <rFont val="Calibri"/>
            <family val="2"/>
            <scheme val="minor"/>
          </rPr>
          <t xml:space="preserve">
</t>
        </r>
        <r>
          <rPr>
            <i/>
            <sz val="10"/>
            <color indexed="81"/>
            <rFont val="Calibri"/>
            <family val="2"/>
            <scheme val="minor"/>
          </rPr>
          <t xml:space="preserve">The skylight portion of this calculator assumes the installed skylight products have an area weighted average U-factor of 0.30.  </t>
        </r>
      </text>
    </comment>
    <comment ref="G30" authorId="0">
      <text>
        <r>
          <rPr>
            <sz val="10"/>
            <color indexed="81"/>
            <rFont val="Calibri"/>
            <family val="2"/>
            <scheme val="minor"/>
          </rPr>
          <t>Using the drop-down, select the R-value specified in your building plans for flat and/or scissor truss ceilings. Then calculate and enter the area of the ceiling under attic insulated with the selected R-value.</t>
        </r>
      </text>
    </comment>
    <comment ref="G33" authorId="0">
      <text>
        <r>
          <rPr>
            <sz val="10"/>
            <color indexed="81"/>
            <rFont val="Calibri"/>
            <family val="2"/>
            <scheme val="minor"/>
          </rPr>
          <t xml:space="preserve">Using the drop-down, select the R-value specified in your building plans for vaulted ceilings. Then calculate and enter the area of the vaulted ceiling insulated with the selected R-value.
</t>
        </r>
        <r>
          <rPr>
            <i/>
            <sz val="10"/>
            <color indexed="81"/>
            <rFont val="Calibri"/>
            <family val="2"/>
            <scheme val="minor"/>
          </rPr>
          <t xml:space="preserve">
If there are no vaulted ceilings, select "No Vaulted Ceilings in this project"</t>
        </r>
      </text>
    </comment>
    <comment ref="G36" authorId="0">
      <text>
        <r>
          <rPr>
            <sz val="10"/>
            <color indexed="81"/>
            <rFont val="Calibri"/>
            <family val="2"/>
            <scheme val="minor"/>
          </rPr>
          <t xml:space="preserve">Using the drop-down, select the R-value specified in your building plans for the above grade walls. Then calculate and enter the net above grade wall area. 
</t>
        </r>
        <r>
          <rPr>
            <i/>
            <sz val="10"/>
            <color indexed="81"/>
            <rFont val="Calibri"/>
            <family val="2"/>
            <scheme val="minor"/>
          </rPr>
          <t>Net above grade wall area is the total above grade wall area minus the area of windows and doors.
See Figure 1 for help understanding above and below grade.</t>
        </r>
      </text>
    </comment>
    <comment ref="G39" authorId="0">
      <text>
        <r>
          <rPr>
            <sz val="10"/>
            <color indexed="81"/>
            <rFont val="Calibri"/>
            <family val="2"/>
            <scheme val="minor"/>
          </rPr>
          <t xml:space="preserve">Using the drop-down, select the R-value specified in your building plans for floors above unconditioned spaces. Then calculate and enter the floor area with the selected R-value. </t>
        </r>
      </text>
    </comment>
    <comment ref="G42" authorId="0">
      <text>
        <r>
          <rPr>
            <b/>
            <sz val="10"/>
            <color indexed="81"/>
            <rFont val="Calibri"/>
            <family val="2"/>
            <scheme val="minor"/>
          </rPr>
          <t>Below-Grade Wall and Slab Description</t>
        </r>
        <r>
          <rPr>
            <sz val="10"/>
            <color indexed="81"/>
            <rFont val="Calibri"/>
            <family val="2"/>
            <scheme val="minor"/>
          </rPr>
          <t xml:space="preserve">
Using the drop-down, select the insulation specified in your building plans for below grade walls and slabs.  
Next, using the drop down select the depth (2', 3.5' or 7') that is nearest to the average depth below-grade of your slab.
</t>
        </r>
        <r>
          <rPr>
            <b/>
            <sz val="10"/>
            <color indexed="81"/>
            <rFont val="Calibri"/>
            <family val="2"/>
            <scheme val="minor"/>
          </rPr>
          <t xml:space="preserve">Below-Grade Wall Area:  </t>
        </r>
        <r>
          <rPr>
            <sz val="10"/>
            <color indexed="81"/>
            <rFont val="Calibri"/>
            <family val="2"/>
            <scheme val="minor"/>
          </rPr>
          <t xml:space="preserve">
Calculate and enter the net below grade wall area. </t>
        </r>
        <r>
          <rPr>
            <i/>
            <sz val="10"/>
            <color indexed="81"/>
            <rFont val="Calibri"/>
            <family val="2"/>
            <scheme val="minor"/>
          </rPr>
          <t xml:space="preserve">Net below grade wall area is the total below grade wall area minus the area of windows and doors.
</t>
        </r>
        <r>
          <rPr>
            <b/>
            <sz val="10"/>
            <color indexed="81"/>
            <rFont val="Calibri"/>
            <family val="2"/>
            <scheme val="minor"/>
          </rPr>
          <t>Slab Perimeter</t>
        </r>
        <r>
          <rPr>
            <i/>
            <sz val="10"/>
            <color indexed="81"/>
            <rFont val="Calibri"/>
            <family val="2"/>
            <scheme val="minor"/>
          </rPr>
          <t xml:space="preserve">
</t>
        </r>
        <r>
          <rPr>
            <sz val="10"/>
            <color indexed="81"/>
            <rFont val="Calibri"/>
            <family val="2"/>
            <scheme val="minor"/>
          </rPr>
          <t xml:space="preserve">Calculate and enter the linear feet of perimeter of the slab below grade. </t>
        </r>
        <r>
          <rPr>
            <i/>
            <sz val="10"/>
            <color indexed="81"/>
            <rFont val="Calibri"/>
            <family val="2"/>
            <scheme val="minor"/>
          </rPr>
          <t xml:space="preserve">
For example, if the basement floor is a 54' x 32' slab below grade, the linear perimeter would be 172ft . 54'+54'+32'+32' = 172'</t>
        </r>
      </text>
    </comment>
    <comment ref="G47" authorId="0">
      <text>
        <r>
          <rPr>
            <sz val="10"/>
            <color indexed="81"/>
            <rFont val="Calibri"/>
            <family val="2"/>
            <scheme val="minor"/>
          </rPr>
          <t xml:space="preserve">Using the drop-down, select the R-value specified in your building plans for slab on grade. Then calculate and enter the linear feet of perimeter of the slab on grade. 
</t>
        </r>
        <r>
          <rPr>
            <i/>
            <sz val="10"/>
            <color indexed="81"/>
            <rFont val="Calibri"/>
            <family val="2"/>
            <scheme val="minor"/>
          </rPr>
          <t>For example, if the living room is a 20' x 30' slab on grade, the linear perimet</t>
        </r>
        <r>
          <rPr>
            <i/>
            <sz val="9"/>
            <color indexed="81"/>
            <rFont val="Tahoma"/>
            <family val="2"/>
          </rPr>
          <t xml:space="preserve">er </t>
        </r>
        <r>
          <rPr>
            <i/>
            <sz val="10"/>
            <color indexed="81"/>
            <rFont val="Calibri"/>
            <family val="2"/>
            <scheme val="minor"/>
          </rPr>
          <t>would be 100 ft.
20'+20'+30'+30'=100'</t>
        </r>
      </text>
    </comment>
    <comment ref="G51" authorId="0">
      <text>
        <r>
          <rPr>
            <sz val="11"/>
            <color indexed="81"/>
            <rFont val="Calibri"/>
            <family val="2"/>
            <scheme val="minor"/>
          </rPr>
          <t xml:space="preserve">Using the drop-down, indicate if the majority of ducts will be installed in conditioned or unconditioned spaces.
- </t>
        </r>
        <r>
          <rPr>
            <i/>
            <sz val="11"/>
            <color indexed="81"/>
            <rFont val="Calibri"/>
            <family val="2"/>
            <scheme val="minor"/>
          </rPr>
          <t>If the majority of ducts will be installed in living areas, or if the heating system will be ductless, select "Conditioned Space"
- If the majority of ducts will be installed in unconditioned space (crawlspace or unconditioned basement),  select "Unconditioned Space"</t>
        </r>
      </text>
    </comment>
  </commentList>
</comments>
</file>

<file path=xl/comments2.xml><?xml version="1.0" encoding="utf-8"?>
<comments xmlns="http://schemas.openxmlformats.org/spreadsheetml/2006/main">
  <authors>
    <author>Carolyn Roos</author>
  </authors>
  <commentList>
    <comment ref="C5" authorId="0">
      <text>
        <r>
          <rPr>
            <sz val="9"/>
            <color indexed="81"/>
            <rFont val="Tahoma"/>
            <family val="2"/>
          </rPr>
          <t xml:space="preserve">On each data tab we have created a “Most Frequently Used” section at the top, which appears on drop down menus and includes the most commonly selected items. 
Most of the items in this top section are intentionally duplicates of items from the more extensive list below.  </t>
        </r>
      </text>
    </comment>
    <comment ref="C135" authorId="0">
      <text>
        <r>
          <rPr>
            <sz val="9"/>
            <color indexed="81"/>
            <rFont val="Tahoma"/>
            <family val="2"/>
          </rPr>
          <t xml:space="preserve">On each data tab we have created a “Most Frequently Used” section at the top, which appears on drop down menus and includes the most commonly selected items. 
Most of the items in this top section are intentionally duplicates of items from the more extensive list below.  </t>
        </r>
      </text>
    </comment>
    <comment ref="F135" authorId="0">
      <text>
        <r>
          <rPr>
            <sz val="9"/>
            <color indexed="81"/>
            <rFont val="Tahoma"/>
            <family val="2"/>
          </rPr>
          <t xml:space="preserve">On each data tab we have created a “Most Frequently Used” section at the top, which appears on drop down menus and includes the most commonly selected items. 
Most of the items in this top section are intentionally duplicates of items from the more extensive list below.  </t>
        </r>
      </text>
    </comment>
  </commentList>
</comments>
</file>

<file path=xl/sharedStrings.xml><?xml version="1.0" encoding="utf-8"?>
<sst xmlns="http://schemas.openxmlformats.org/spreadsheetml/2006/main" count="980" uniqueCount="449">
  <si>
    <t>Project Information</t>
  </si>
  <si>
    <t>Contact Information</t>
  </si>
  <si>
    <t>Design Temperature</t>
  </si>
  <si>
    <t>Select closest city</t>
  </si>
  <si>
    <t>Design Temperature Difference (∆T)</t>
  </si>
  <si>
    <t>Yakima AP</t>
  </si>
  <si>
    <t>Winthrop 1 WSW</t>
  </si>
  <si>
    <t>Wind River</t>
  </si>
  <si>
    <t>Wilson Creek</t>
  </si>
  <si>
    <t>Willapa Harbor</t>
  </si>
  <si>
    <t>Wilbur</t>
  </si>
  <si>
    <t>Whitman Mission</t>
  </si>
  <si>
    <t>White Swan RS</t>
  </si>
  <si>
    <t>White River RS</t>
  </si>
  <si>
    <t>Whidbey Island</t>
  </si>
  <si>
    <t>West Clarkston</t>
  </si>
  <si>
    <t>Wenatchee CO</t>
  </si>
  <si>
    <t>Wenatchee AP</t>
  </si>
  <si>
    <t>Wellpinit</t>
  </si>
  <si>
    <t>Wawawai 2 NW</t>
  </si>
  <si>
    <t>Waterville</t>
  </si>
  <si>
    <t>Washougal 8 ENE</t>
  </si>
  <si>
    <t>Wapato</t>
  </si>
  <si>
    <t>Walla Walla CO</t>
  </si>
  <si>
    <t>Walla Walla AP</t>
  </si>
  <si>
    <t>Vashon Island</t>
  </si>
  <si>
    <t>Vancouver</t>
  </si>
  <si>
    <t>Upper Baker Dam</t>
  </si>
  <si>
    <t>University Place</t>
  </si>
  <si>
    <t>Tumwater</t>
  </si>
  <si>
    <t>Tukwila</t>
  </si>
  <si>
    <t>Trinidad 2 SSE</t>
  </si>
  <si>
    <t>Toppenish</t>
  </si>
  <si>
    <t>Toledo AP</t>
  </si>
  <si>
    <t>Tietort Intake</t>
  </si>
  <si>
    <t>Thompson Place</t>
  </si>
  <si>
    <t>Tatoosh Island</t>
  </si>
  <si>
    <t>Tacoma CO</t>
  </si>
  <si>
    <t>Tacoma McChord</t>
  </si>
  <si>
    <t>Sunnyside</t>
  </si>
  <si>
    <t>Sumner</t>
  </si>
  <si>
    <t>Stockdill Ranch</t>
  </si>
  <si>
    <t>Stevens Pass</t>
  </si>
  <si>
    <t>Steilacoom</t>
  </si>
  <si>
    <t>Stehekin 3 NW</t>
  </si>
  <si>
    <t>Startup 1 E</t>
  </si>
  <si>
    <t>Stampede Pass</t>
  </si>
  <si>
    <t>Sprague</t>
  </si>
  <si>
    <t>Spokane Fairchild AFB</t>
  </si>
  <si>
    <t>Spokane CO</t>
  </si>
  <si>
    <t>Spokane AP</t>
  </si>
  <si>
    <t>Spanaway</t>
  </si>
  <si>
    <t>So. Olympic Tree Farm</t>
  </si>
  <si>
    <t>South Broadway</t>
  </si>
  <si>
    <t>Snoqualmie Pass</t>
  </si>
  <si>
    <t>Snoqualmie Falls</t>
  </si>
  <si>
    <t>Snohomish</t>
  </si>
  <si>
    <t>Smyrna</t>
  </si>
  <si>
    <t>Skamania Fish Hatch.</t>
  </si>
  <si>
    <t>Shoultes</t>
  </si>
  <si>
    <t>Shelton</t>
  </si>
  <si>
    <t>Sequim</t>
  </si>
  <si>
    <t>Selah</t>
  </si>
  <si>
    <t>Sedro Woolley 1 E</t>
  </si>
  <si>
    <t>Seattle: Sea-Tac AP</t>
  </si>
  <si>
    <t>Satus Pass</t>
  </si>
  <si>
    <t>Sappho 8 E</t>
  </si>
  <si>
    <t>St. John</t>
  </si>
  <si>
    <t>Ross Dam</t>
  </si>
  <si>
    <t>Rosalia</t>
  </si>
  <si>
    <t>Ritzville</t>
  </si>
  <si>
    <t>Rimrock Tieton Dam</t>
  </si>
  <si>
    <t>Richland</t>
  </si>
  <si>
    <t>Republic</t>
  </si>
  <si>
    <t>Renton</t>
  </si>
  <si>
    <t>Redmond</t>
  </si>
  <si>
    <t>Raymond</t>
  </si>
  <si>
    <t>Paradise RS</t>
  </si>
  <si>
    <t>Rainier, Longmire</t>
  </si>
  <si>
    <t>Quincy 1 NE</t>
  </si>
  <si>
    <t>Quinault RS</t>
  </si>
  <si>
    <t>Quillayute AP</t>
  </si>
  <si>
    <t>Quilcene 2 SW</t>
  </si>
  <si>
    <t>Puyallup</t>
  </si>
  <si>
    <t>Pullman Exp. Sta.</t>
  </si>
  <si>
    <t>Prosser</t>
  </si>
  <si>
    <t>Priest Rapids Dam</t>
  </si>
  <si>
    <t>Port Townsend</t>
  </si>
  <si>
    <t>Port Orchard</t>
  </si>
  <si>
    <t>Port Angeles</t>
  </si>
  <si>
    <t>Pomeroy</t>
  </si>
  <si>
    <t>Pt. Grenville</t>
  </si>
  <si>
    <t>Pleasant View</t>
  </si>
  <si>
    <t>Plain</t>
  </si>
  <si>
    <t>Pasco</t>
  </si>
  <si>
    <t>Parkland</t>
  </si>
  <si>
    <t>Palmer 3 SE</t>
  </si>
  <si>
    <t>Packwood</t>
  </si>
  <si>
    <t>Othello</t>
  </si>
  <si>
    <t>Oroville</t>
  </si>
  <si>
    <t>Opportunity</t>
  </si>
  <si>
    <t>Omak 2 NW</t>
  </si>
  <si>
    <t>Olympia, AP.</t>
  </si>
  <si>
    <t>Olga 2 SE</t>
  </si>
  <si>
    <t>Odessa</t>
  </si>
  <si>
    <t>Oakville</t>
  </si>
  <si>
    <t>Oak Harbor</t>
  </si>
  <si>
    <t>Northport</t>
  </si>
  <si>
    <t>Normandy Park</t>
  </si>
  <si>
    <t>Newport</t>
  </si>
  <si>
    <t>Newhalem</t>
  </si>
  <si>
    <t>Nespelem 2 S</t>
  </si>
  <si>
    <t>Mud Mtn. Dam</t>
  </si>
  <si>
    <t>Moxee City 10 E</t>
  </si>
  <si>
    <t>Mount Vernon 3 WNW</t>
  </si>
  <si>
    <t>Mt. Spokane Summit</t>
  </si>
  <si>
    <t>Mountlake Terrace</t>
  </si>
  <si>
    <t>Methow 2 W</t>
  </si>
  <si>
    <t>Metaline Falls</t>
  </si>
  <si>
    <t>Mercer Island</t>
  </si>
  <si>
    <t>Medina</t>
  </si>
  <si>
    <t>Medical Lake</t>
  </si>
  <si>
    <t>McNary Dam</t>
  </si>
  <si>
    <t>McMillin Res.</t>
  </si>
  <si>
    <t>Marysville</t>
  </si>
  <si>
    <t>Marietta 3 NNW</t>
  </si>
  <si>
    <t>Maloft</t>
  </si>
  <si>
    <t>Lynnwood</t>
  </si>
  <si>
    <t>Lynden</t>
  </si>
  <si>
    <t>Lower Monument Dam</t>
  </si>
  <si>
    <t>Lower Granite Dam</t>
  </si>
  <si>
    <t>Longview</t>
  </si>
  <si>
    <t>Long Beach 3 NNE</t>
  </si>
  <si>
    <t>Little Goose Dam</t>
  </si>
  <si>
    <t>Linwood</t>
  </si>
  <si>
    <t>Lind 3 NE</t>
  </si>
  <si>
    <t>Lemanasky Lake</t>
  </si>
  <si>
    <t>Leavenworth</t>
  </si>
  <si>
    <t>Laurier</t>
  </si>
  <si>
    <t>Larson AFB</t>
  </si>
  <si>
    <t>Landsburg</t>
  </si>
  <si>
    <t>Lakewood Center</t>
  </si>
  <si>
    <t>Lake Keechelus</t>
  </si>
  <si>
    <t>Lake Kachess</t>
  </si>
  <si>
    <t>Lake Forest Park</t>
  </si>
  <si>
    <t>Lake Cle Elum</t>
  </si>
  <si>
    <t>La Grande</t>
  </si>
  <si>
    <t>Lacrosse 3 ESE</t>
  </si>
  <si>
    <t>Lacey</t>
  </si>
  <si>
    <t>Kirkland</t>
  </si>
  <si>
    <t>Kid Valley</t>
  </si>
  <si>
    <t>Kent</t>
  </si>
  <si>
    <t>Kennewick 10 SW</t>
  </si>
  <si>
    <t>Kelso AP</t>
  </si>
  <si>
    <t>John Day Dam</t>
  </si>
  <si>
    <t>Issaquah</t>
  </si>
  <si>
    <t>Inchelium 2 NW</t>
  </si>
  <si>
    <t>Ice Harbor Dam</t>
  </si>
  <si>
    <t>Hoquiam AP</t>
  </si>
  <si>
    <t>Holden Village</t>
  </si>
  <si>
    <t>Hatton 8 E</t>
  </si>
  <si>
    <t>Hartline</t>
  </si>
  <si>
    <t>Harrington 2 S</t>
  </si>
  <si>
    <t>Grotto</t>
  </si>
  <si>
    <t>Greenwater</t>
  </si>
  <si>
    <t>Grays River Hatchery</t>
  </si>
  <si>
    <t>Grayland 2 S</t>
  </si>
  <si>
    <t>Grapeview</t>
  </si>
  <si>
    <t>Grandview</t>
  </si>
  <si>
    <t>Goldendale</t>
  </si>
  <si>
    <t>Glenoma (Kosmos)</t>
  </si>
  <si>
    <t>Glacier RS</t>
  </si>
  <si>
    <t>Fruitvale</t>
  </si>
  <si>
    <t>Fort Lewis</t>
  </si>
  <si>
    <t>Forks I E</t>
  </si>
  <si>
    <t>Fircrest</t>
  </si>
  <si>
    <t>Everett Paine AFB</t>
  </si>
  <si>
    <t>Everett JC</t>
  </si>
  <si>
    <t>Ephrata AP</t>
  </si>
  <si>
    <t>Enumclaw</t>
  </si>
  <si>
    <t>Elwha RS</t>
  </si>
  <si>
    <t>Eltopia 6 W</t>
  </si>
  <si>
    <t>Elma</t>
  </si>
  <si>
    <t>Ellensburg AP</t>
  </si>
  <si>
    <t>Electron Headwks</t>
  </si>
  <si>
    <t>Edmonds</t>
  </si>
  <si>
    <t>East Bremerton</t>
  </si>
  <si>
    <t>Dishman</t>
  </si>
  <si>
    <t>Diablo Dam</t>
  </si>
  <si>
    <t>Des Moines</t>
  </si>
  <si>
    <t>Deer Park 2 E</t>
  </si>
  <si>
    <t>Dayton 1 WSW</t>
  </si>
  <si>
    <t>Davenport</t>
  </si>
  <si>
    <t>Darrington RS</t>
  </si>
  <si>
    <t>Dallesport AP</t>
  </si>
  <si>
    <t>Cushman Dam</t>
  </si>
  <si>
    <t>Coupeville 1 S</t>
  </si>
  <si>
    <t>Coulee Dam 1 SW</t>
  </si>
  <si>
    <t>Cougar 5 E</t>
  </si>
  <si>
    <t>Connell 4 NNW</t>
  </si>
  <si>
    <t>Concrete</t>
  </si>
  <si>
    <t>Conconully</t>
  </si>
  <si>
    <t>Colville AP</t>
  </si>
  <si>
    <t>College Place</t>
  </si>
  <si>
    <t>Colfax 1 NW</t>
  </si>
  <si>
    <t>Clyde Hill</t>
  </si>
  <si>
    <t>Cle Elum</t>
  </si>
  <si>
    <t>Clearwater</t>
  </si>
  <si>
    <t>Clearbrook</t>
  </si>
  <si>
    <t>Clarkston</t>
  </si>
  <si>
    <t>Clallam Bay 1 NNE</t>
  </si>
  <si>
    <t>Chief Joseph Dam</t>
  </si>
  <si>
    <t>Chewalah 2 S</t>
  </si>
  <si>
    <t>Chesaw</t>
  </si>
  <si>
    <t>Cheney</t>
  </si>
  <si>
    <t>Chelan</t>
  </si>
  <si>
    <t>Chehalis</t>
  </si>
  <si>
    <t>Central Park</t>
  </si>
  <si>
    <t>Centralia</t>
  </si>
  <si>
    <t>Cedar Lake</t>
  </si>
  <si>
    <t>Castle Rock</t>
  </si>
  <si>
    <t>Camas</t>
  </si>
  <si>
    <t>Burlington</t>
  </si>
  <si>
    <t>Bumping Lake</t>
  </si>
  <si>
    <t>Buckley 1 NE</t>
  </si>
  <si>
    <t>Brier</t>
  </si>
  <si>
    <t>Bremerton</t>
  </si>
  <si>
    <t>Bothell 2 N</t>
  </si>
  <si>
    <t>Blaine</t>
  </si>
  <si>
    <t>Bickleton</t>
  </si>
  <si>
    <t>Benton City 2 NW</t>
  </si>
  <si>
    <t>Bellingham 2N</t>
  </si>
  <si>
    <t>Bellevue</t>
  </si>
  <si>
    <t>Battleground</t>
  </si>
  <si>
    <t>Auburn</t>
  </si>
  <si>
    <t>Appleton</t>
  </si>
  <si>
    <t>Anatone</t>
  </si>
  <si>
    <t>R-38 Advanced</t>
  </si>
  <si>
    <t>Anacortes</t>
  </si>
  <si>
    <t>R-30</t>
  </si>
  <si>
    <t>R-49</t>
  </si>
  <si>
    <t>Aberdeen 20 NNE</t>
  </si>
  <si>
    <t>F-Factor</t>
  </si>
  <si>
    <t>R-Value</t>
  </si>
  <si>
    <t>U-Factor</t>
  </si>
  <si>
    <t>Temp</t>
  </si>
  <si>
    <t>City</t>
  </si>
  <si>
    <t>Slab on Grade</t>
  </si>
  <si>
    <t>Floors</t>
  </si>
  <si>
    <t>Above Grade Walls</t>
  </si>
  <si>
    <t>Single Rafter or Joist Vaulted Ceilings</t>
  </si>
  <si>
    <t>Attic</t>
  </si>
  <si>
    <t>Indoor Design Temperature</t>
  </si>
  <si>
    <t>Outdoor Design Temperature</t>
  </si>
  <si>
    <t>Insulation</t>
  </si>
  <si>
    <t>Area</t>
  </si>
  <si>
    <t>UA</t>
  </si>
  <si>
    <t>Sum of UA</t>
  </si>
  <si>
    <t>Building and Duct Heat Load</t>
  </si>
  <si>
    <t>Location of Ducts</t>
  </si>
  <si>
    <t>Envelope Heat Load</t>
  </si>
  <si>
    <t>Btu / Hour</t>
  </si>
  <si>
    <t>Air Leakage Heat Load</t>
  </si>
  <si>
    <t>Building Design Heat Load</t>
  </si>
  <si>
    <t>Maximum Heat Equipment Output</t>
  </si>
  <si>
    <t>Conditioned Volume</t>
  </si>
  <si>
    <t>Length</t>
  </si>
  <si>
    <t>Conditioned Floor Area (sq ft)</t>
  </si>
  <si>
    <t>Select R-Value</t>
  </si>
  <si>
    <t>Each of these sections contain on row 2 the result of the selections, and three columns: a lookup number for formulas, selections for drop down boxes, and the measurement to use in the formulas.</t>
  </si>
  <si>
    <t>Conditioned Space</t>
  </si>
  <si>
    <t>Unconditioned Space</t>
  </si>
  <si>
    <t>Column1</t>
  </si>
  <si>
    <t>Offset</t>
  </si>
  <si>
    <t>No selection</t>
  </si>
  <si>
    <t>Heat loss correction</t>
  </si>
  <si>
    <t>location of ducts</t>
  </si>
  <si>
    <t>Select Location of Ducts</t>
  </si>
  <si>
    <t>X</t>
  </si>
  <si>
    <t>=</t>
  </si>
  <si>
    <t>Average Ceiling Height (ft)</t>
  </si>
  <si>
    <t>Instructions</t>
  </si>
  <si>
    <t>Conditioned Floor Area</t>
  </si>
  <si>
    <t>Average Ceiling Height</t>
  </si>
  <si>
    <t>Area of Building</t>
  </si>
  <si>
    <t>Duct Leakage Coefficient</t>
  </si>
  <si>
    <r>
      <t xml:space="preserve">Above Grade Walls </t>
    </r>
    <r>
      <rPr>
        <b/>
        <i/>
        <sz val="8"/>
        <color indexed="8"/>
        <rFont val="Arial"/>
        <family val="2"/>
      </rPr>
      <t>(see Figure 1)</t>
    </r>
  </si>
  <si>
    <r>
      <t xml:space="preserve">Slab on Grade </t>
    </r>
    <r>
      <rPr>
        <b/>
        <i/>
        <sz val="8"/>
        <color indexed="8"/>
        <rFont val="Arial"/>
        <family val="2"/>
      </rPr>
      <t>(see Figure 1)</t>
    </r>
  </si>
  <si>
    <t>R-10 Fully Insulated</t>
  </si>
  <si>
    <t>R-10 Perimeter</t>
  </si>
  <si>
    <t>Simple Heating System Size: Washington State</t>
  </si>
  <si>
    <t>No Vaulted Ceilings in this project.</t>
  </si>
  <si>
    <t>No Slab on Grade in this project.</t>
  </si>
  <si>
    <t>---</t>
  </si>
  <si>
    <t>Heating System Type:</t>
  </si>
  <si>
    <t>Heating System Type</t>
  </si>
  <si>
    <t>Forced Air Furnace</t>
  </si>
  <si>
    <t>Heat Pump</t>
  </si>
  <si>
    <t>Glazing and Doors</t>
  </si>
  <si>
    <t>No Floors above unconditioned spaces.</t>
  </si>
  <si>
    <t>No Ducts</t>
  </si>
  <si>
    <t>R-21 Intermediate</t>
  </si>
  <si>
    <t>Skylights</t>
  </si>
  <si>
    <t>R-38</t>
  </si>
  <si>
    <t>R-21 INT plus R-4 ci</t>
  </si>
  <si>
    <t>Select U-Factor</t>
  </si>
  <si>
    <t>U-0.28</t>
  </si>
  <si>
    <t>U-0.25</t>
  </si>
  <si>
    <t>U-0.24</t>
  </si>
  <si>
    <t>U-0.22</t>
  </si>
  <si>
    <t>U-0.30</t>
  </si>
  <si>
    <t>Vertical Glazing and Doors</t>
  </si>
  <si>
    <t>R-21 INT plus R-12 ci</t>
  </si>
  <si>
    <t>R-49 Advanced</t>
  </si>
  <si>
    <t>To see detailed instructions for each section, place your cursor on the word "Instructions"</t>
  </si>
  <si>
    <t xml:space="preserve">    Building and duct heat loss x 1.25 for heat pump</t>
  </si>
  <si>
    <t xml:space="preserve">    Building and duct heat loss x 1.40 for forced air furnace</t>
  </si>
  <si>
    <t xml:space="preserve">    Ducts in conditioned space: sum of building heat loss x 1</t>
  </si>
  <si>
    <r>
      <t xml:space="preserve">  </t>
    </r>
    <r>
      <rPr>
        <i/>
        <sz val="10"/>
        <rFont val="Arial"/>
        <family val="2"/>
      </rPr>
      <t xml:space="preserve">  Ducts in unconditioned space: sum of building heat loss x 1.10</t>
    </r>
  </si>
  <si>
    <r>
      <t xml:space="preserve">   </t>
    </r>
    <r>
      <rPr>
        <i/>
        <sz val="10"/>
        <rFont val="Arial"/>
        <family val="2"/>
      </rPr>
      <t xml:space="preserve"> Air leakage + envelope heat loss</t>
    </r>
  </si>
  <si>
    <t xml:space="preserve">    Volume x  0.6 x ∆T x 0.018</t>
  </si>
  <si>
    <t xml:space="preserve">    Sum of UA x ∆T</t>
  </si>
  <si>
    <r>
      <rPr>
        <b/>
        <sz val="12"/>
        <color theme="9" tint="-0.249977111117893"/>
        <rFont val="Arial"/>
        <family val="2"/>
      </rPr>
      <t>Location of Ducts</t>
    </r>
    <r>
      <rPr>
        <i/>
        <sz val="12"/>
        <color theme="9" tint="-0.249977111117893"/>
        <rFont val="Arial"/>
        <family val="2"/>
      </rPr>
      <t xml:space="preserve"> </t>
    </r>
  </si>
  <si>
    <t>U-0.20</t>
  </si>
  <si>
    <t>U-0.18</t>
  </si>
  <si>
    <t>R-60 Advanced</t>
  </si>
  <si>
    <t>R-21 INT plus R-16 ci</t>
  </si>
  <si>
    <t>Deisgn Temperature</t>
  </si>
  <si>
    <r>
      <t xml:space="preserve">Below Grade Walls and Slabs </t>
    </r>
    <r>
      <rPr>
        <b/>
        <i/>
        <sz val="8"/>
        <color indexed="8"/>
        <rFont val="Arial"/>
        <family val="2"/>
      </rPr>
      <t>(see Figure 1)</t>
    </r>
  </si>
  <si>
    <t>Slab F-Factor</t>
  </si>
  <si>
    <t>Wall U-Factor</t>
  </si>
  <si>
    <t>WSU Code Compliance Calculator  - WSEC 2015 &amp;2018</t>
  </si>
  <si>
    <t>(C) 2020</t>
  </si>
  <si>
    <t>DropDown_BelowGradeSlab</t>
  </si>
  <si>
    <t>Component Description</t>
  </si>
  <si>
    <t>Wall U</t>
  </si>
  <si>
    <t>Slab F</t>
  </si>
  <si>
    <t>Reference</t>
  </si>
  <si>
    <t>Notes</t>
  </si>
  <si>
    <t>2' depth</t>
  </si>
  <si>
    <t>3.5' depth</t>
  </si>
  <si>
    <t>7' depth</t>
  </si>
  <si>
    <t xml:space="preserve">=== Most Frequently Used ========= </t>
  </si>
  <si>
    <t>============================</t>
  </si>
  <si>
    <t>R0  Uninsulated</t>
  </si>
  <si>
    <t>10-1</t>
  </si>
  <si>
    <t>Updated to WSEC 2018</t>
  </si>
  <si>
    <t>R10 Foam Ext</t>
  </si>
  <si>
    <t>R10 Foam Ext w/TB, R10 Full Underslab</t>
  </si>
  <si>
    <t>Baylon &amp; Kennedy, https://web.ornl.gov/sci/buildings/conf-archive/2007%20B10%20papers/092_Baylon.pdf</t>
  </si>
  <si>
    <t>Added 2020</t>
  </si>
  <si>
    <t>R11 Batt</t>
  </si>
  <si>
    <t>R11 Batt w/TB</t>
  </si>
  <si>
    <t>R11 Batt + R5 ci</t>
  </si>
  <si>
    <t>Added 2023 from reference</t>
  </si>
  <si>
    <t>R11 Batt + R5 ci w/TB</t>
  </si>
  <si>
    <t>Added 2020 from reference</t>
  </si>
  <si>
    <t>R11 Batt + R5 ci R10 Fully Underslab</t>
  </si>
  <si>
    <t>R12 Foam Ext</t>
  </si>
  <si>
    <t>R13 Batt</t>
  </si>
  <si>
    <t>WSU</t>
  </si>
  <si>
    <t>Interpolated between R11 and R19</t>
  </si>
  <si>
    <t xml:space="preserve">R13 Batt w/TB </t>
  </si>
  <si>
    <t>R13 Batt + R5 ci</t>
  </si>
  <si>
    <t>R15 Batt</t>
  </si>
  <si>
    <t>R15 Batt w/TB</t>
  </si>
  <si>
    <t>R19 Batt</t>
  </si>
  <si>
    <t>R19 Batt w/TB</t>
  </si>
  <si>
    <t>R19 Batt + R5 ci</t>
  </si>
  <si>
    <t>R19 Batt + R5 ci w/TB</t>
  </si>
  <si>
    <t>R20 Foam Ext w/TB, R10 Full Underslab</t>
  </si>
  <si>
    <t>R21 Batt</t>
  </si>
  <si>
    <t>R21 Batt w/TB</t>
  </si>
  <si>
    <t>R21 Batt + R5 ci</t>
  </si>
  <si>
    <t>Added in  WSEC 2018</t>
  </si>
  <si>
    <t>R21 Batt + R5 ci w/TB</t>
  </si>
  <si>
    <t>R21 Batt + R7 ci</t>
  </si>
  <si>
    <t>R21 Batt + R7 ci w/TB</t>
  </si>
  <si>
    <t>R21 Batt + R5 ci R10 Fully Underslab</t>
  </si>
  <si>
    <t>R25 Batt w/TB</t>
  </si>
  <si>
    <t>R25 Batt w/TB, R10 Full Underslab</t>
  </si>
  <si>
    <t>Custom</t>
  </si>
  <si>
    <t>======================</t>
  </si>
  <si>
    <t>Figures from:  Baylon &amp; Kennedy, https://web.ornl.gov/sci/buildings/conf-archive/2007%20B10%20papers/092_Baylon.pdf</t>
  </si>
  <si>
    <t>Below Grade Walls and Slabs - Updated to WSEC 2018, Appendix A, Table A104.1 (values changed from WSEC 2015 Appendix A)</t>
  </si>
  <si>
    <t>Index</t>
  </si>
  <si>
    <t>R11 Batt 3.5' depth</t>
  </si>
  <si>
    <t>R11 Batt 3.5' depth w/TB</t>
  </si>
  <si>
    <t>R11 Batt  + R5 ci 3.5' depth</t>
  </si>
  <si>
    <t>R11 Batt  + R5 ci 3.5' depth w/TB</t>
  </si>
  <si>
    <t>R11 Batt  + R5 ci 3.5' depth R10 Fully Underslab</t>
  </si>
  <si>
    <t>R13 Batt 3.5' depth</t>
  </si>
  <si>
    <t>R13 Batt + R5 ci 3.5' depth</t>
  </si>
  <si>
    <t>R13 Batt 3.5' depth w/TB</t>
  </si>
  <si>
    <t>R15 Batt 3.5' depth</t>
  </si>
  <si>
    <t>R15 Batt 3.5' depth w/TB</t>
  </si>
  <si>
    <t>R19 Batt 3.5' depth</t>
  </si>
  <si>
    <t>R19 Batt 3.5' depth w/TB</t>
  </si>
  <si>
    <t>R19 Batt + R5 ci 3.5' depth</t>
  </si>
  <si>
    <t>R19 Batt + R5 ci 3.5' depth w/TB</t>
  </si>
  <si>
    <t>R21 Batt 3.5' depth</t>
  </si>
  <si>
    <t>R21 Batt  3.5' depth w/TB</t>
  </si>
  <si>
    <t>R21 Batt  + R5 ci 3.5' depth</t>
  </si>
  <si>
    <t>R21 Batt  + R5 ci 3.5' depth w/TB</t>
  </si>
  <si>
    <t>R21 Batt  + R7 ci 3.5' depth</t>
  </si>
  <si>
    <t>R21 Batt  + R7 ci 3.5' depth w/TB</t>
  </si>
  <si>
    <t>R21 Batt  + R5 ci 3.5' depth R10 Fully Underslab</t>
  </si>
  <si>
    <t>R25 Batt  3.5' depth w/TB</t>
  </si>
  <si>
    <t>R25 Batt  3.5' depth w/TB, R10 Full Underslab</t>
  </si>
  <si>
    <t>R-20 perimeter, 3.5' depth w/TB, R10 Full Underslab</t>
  </si>
  <si>
    <t>R10 Foam Ext 3.5' depth</t>
  </si>
  <si>
    <t>R12 Foam Ext 3.5' depth</t>
  </si>
  <si>
    <t>R10 Perimeter 3.5' depth w/TB, R10 Full Underslab</t>
  </si>
  <si>
    <t>Depth</t>
  </si>
  <si>
    <t>Test slab</t>
  </si>
  <si>
    <t>DropDown_SlabDepth</t>
  </si>
  <si>
    <t>DropDown_BelowGradeWalls</t>
  </si>
  <si>
    <t>Select nearest slab depth</t>
  </si>
  <si>
    <t>Selection</t>
  </si>
  <si>
    <t>Wall &amp; Slab</t>
  </si>
  <si>
    <t>Select Wall &amp; Slab Insulation</t>
  </si>
  <si>
    <t>Search String</t>
  </si>
  <si>
    <t>U</t>
  </si>
  <si>
    <t>F</t>
  </si>
  <si>
    <t>Below Grade Walls and Slabs</t>
  </si>
  <si>
    <t>Linked to selection in row</t>
  </si>
  <si>
    <t>U-0.29</t>
  </si>
  <si>
    <t>U-0.27</t>
  </si>
  <si>
    <t>U-0.26</t>
  </si>
  <si>
    <t>R-60</t>
  </si>
  <si>
    <t>R-48</t>
  </si>
  <si>
    <t>U-0.23</t>
  </si>
  <si>
    <t>U-0.21</t>
  </si>
  <si>
    <t>U-0.19</t>
  </si>
  <si>
    <t xml:space="preserve">If you rearrange, add or delete rows below  -- be sure to make corresponding changes to the six areas above. </t>
  </si>
  <si>
    <t>None</t>
  </si>
  <si>
    <t>--</t>
  </si>
  <si>
    <t>No Selection</t>
  </si>
  <si>
    <t>== Custom Entries per WSEC R402.1.5 U-factor Reference and Calculations ========</t>
  </si>
  <si>
    <t>=================================</t>
  </si>
  <si>
    <r>
      <t xml:space="preserve">This heating system sizing calculator is based on the Prescriptive Requirements of the 2018 and 2021 Washington State Energy Code (WSEC) . This tool will calculate heating loads only. ACCA procedures for sizing cooling systems should be used to determine cooling loads. </t>
    </r>
    <r>
      <rPr>
        <u/>
        <sz val="11"/>
        <color indexed="8"/>
        <rFont val="Arial"/>
        <family val="2"/>
      </rPr>
      <t xml:space="preserve">
</t>
    </r>
    <r>
      <rPr>
        <sz val="11"/>
        <color indexed="8"/>
        <rFont val="Arial"/>
        <family val="2"/>
      </rPr>
      <t xml:space="preserve">
Please complete the green drop-downs and boxes that are applicable to your project. As you make selections in the drop-downs for each section, some values will be calculated for you. If you do not see the selection you need in the drop-down options, please contact the WSU Energy Program at energycode@energy.wsu.edu or (360) 956-2042 for assistance. </t>
    </r>
  </si>
  <si>
    <t xml:space="preserve">This tool is for the permitting purposes only.  A Manual J calculation is required to meet the requirement of the Washington State Energy Code.  </t>
  </si>
  <si>
    <t>R-21 INT plus R-5 ci</t>
  </si>
  <si>
    <t>206-443-1181</t>
  </si>
  <si>
    <t>5601 6th Ave S, Suite 371, Seattle WA 98108</t>
  </si>
  <si>
    <t>Todd Sherman, Design Built Homes</t>
  </si>
  <si>
    <t>Phil, McCullough Architects</t>
  </si>
  <si>
    <t>(206) 909-8187</t>
  </si>
  <si>
    <t>P.O. Box 50647, Bellevue, WA 98105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</si>
</sst>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0"/>
    <numFmt numFmtId="165" formatCode="0.000"/>
    <numFmt numFmtId="166" formatCode="_(* #,##0_);_(* \(#,##0\);_(* &quot;-&quot;??_);_(@_)"/>
  </numFmts>
  <fonts count="71" x14ac:knownFonts="1">
    <font>
      <sz val="10"/>
      <color theme="1"/>
      <name val="Tahom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12"/>
      <name val="Book Antiqua"/>
      <family val="1"/>
    </font>
    <font>
      <sz val="6"/>
      <name val="Arial"/>
      <family val="2"/>
    </font>
    <font>
      <b/>
      <sz val="16"/>
      <color indexed="9"/>
      <name val="Arial"/>
      <family val="2"/>
    </font>
    <font>
      <b/>
      <sz val="7"/>
      <name val="Courier New"/>
      <family val="3"/>
    </font>
    <font>
      <i/>
      <sz val="8"/>
      <name val="Arial"/>
      <family val="2"/>
    </font>
    <font>
      <i/>
      <sz val="9"/>
      <color indexed="81"/>
      <name val="Tahoma"/>
      <family val="2"/>
    </font>
    <font>
      <i/>
      <sz val="10"/>
      <name val="Arial"/>
      <family val="2"/>
    </font>
    <font>
      <sz val="11"/>
      <color indexed="8"/>
      <name val="Arial"/>
      <family val="2"/>
    </font>
    <font>
      <b/>
      <sz val="14"/>
      <name val="Arial"/>
      <family val="2"/>
    </font>
    <font>
      <b/>
      <sz val="12"/>
      <name val="Arial"/>
      <family val="2"/>
    </font>
    <font>
      <b/>
      <sz val="9"/>
      <name val="Arial"/>
      <family val="2"/>
    </font>
    <font>
      <b/>
      <sz val="11"/>
      <name val="Arial"/>
      <family val="2"/>
    </font>
    <font>
      <b/>
      <i/>
      <sz val="8"/>
      <color indexed="8"/>
      <name val="Arial"/>
      <family val="2"/>
    </font>
    <font>
      <u/>
      <sz val="11"/>
      <color indexed="8"/>
      <name val="Arial"/>
      <family val="2"/>
    </font>
    <font>
      <sz val="10"/>
      <color theme="1"/>
      <name val="Tahoma"/>
      <family val="2"/>
    </font>
    <font>
      <sz val="11"/>
      <color theme="1"/>
      <name val="Calibri"/>
      <family val="2"/>
      <scheme val="minor"/>
    </font>
    <font>
      <b/>
      <sz val="11"/>
      <color theme="1"/>
      <name val="Calibri"/>
      <family val="2"/>
      <scheme val="minor"/>
    </font>
    <font>
      <b/>
      <i/>
      <sz val="11"/>
      <color theme="1"/>
      <name val="Calibri"/>
      <family val="2"/>
      <scheme val="minor"/>
    </font>
    <font>
      <sz val="10"/>
      <color theme="1"/>
      <name val="Calibri"/>
      <family val="2"/>
      <scheme val="minor"/>
    </font>
    <font>
      <sz val="12"/>
      <color theme="1"/>
      <name val="Calibri"/>
      <family val="2"/>
      <scheme val="minor"/>
    </font>
    <font>
      <sz val="14"/>
      <color theme="1"/>
      <name val="Calibri"/>
      <family val="2"/>
      <scheme val="minor"/>
    </font>
    <font>
      <sz val="14"/>
      <color theme="1"/>
      <name val="Arial"/>
      <family val="2"/>
    </font>
    <font>
      <sz val="12"/>
      <color theme="1"/>
      <name val="Arial"/>
      <family val="2"/>
    </font>
    <font>
      <sz val="11"/>
      <color theme="1"/>
      <name val="Arial"/>
      <family val="2"/>
    </font>
    <font>
      <sz val="10"/>
      <color theme="1"/>
      <name val="Arial"/>
      <family val="2"/>
    </font>
    <font>
      <i/>
      <sz val="10"/>
      <color theme="1"/>
      <name val="Arial"/>
      <family val="2"/>
    </font>
    <font>
      <b/>
      <sz val="11"/>
      <color theme="1"/>
      <name val="Arial"/>
      <family val="2"/>
    </font>
    <font>
      <b/>
      <sz val="12"/>
      <color theme="1"/>
      <name val="Arial"/>
      <family val="2"/>
    </font>
    <font>
      <sz val="9"/>
      <color theme="1"/>
      <name val="Calibri"/>
      <family val="2"/>
      <scheme val="minor"/>
    </font>
    <font>
      <sz val="9"/>
      <color theme="1"/>
      <name val="Arial"/>
      <family val="2"/>
    </font>
    <font>
      <b/>
      <sz val="9"/>
      <color theme="3" tint="0.39997558519241921"/>
      <name val="Arial"/>
      <family val="2"/>
    </font>
    <font>
      <i/>
      <sz val="8"/>
      <color theme="1"/>
      <name val="Arial"/>
      <family val="2"/>
    </font>
    <font>
      <b/>
      <sz val="9"/>
      <color theme="1"/>
      <name val="Arial"/>
      <family val="2"/>
    </font>
    <font>
      <b/>
      <i/>
      <sz val="10"/>
      <color theme="1"/>
      <name val="Arial"/>
      <family val="2"/>
    </font>
    <font>
      <i/>
      <sz val="11"/>
      <color theme="1"/>
      <name val="Arial"/>
      <family val="2"/>
    </font>
    <font>
      <sz val="8"/>
      <color rgb="FF000000"/>
      <name val="Tahoma"/>
      <family val="2"/>
    </font>
    <font>
      <i/>
      <sz val="11"/>
      <name val="Arial"/>
      <family val="2"/>
    </font>
    <font>
      <sz val="10"/>
      <color indexed="81"/>
      <name val="Calibri"/>
      <family val="2"/>
      <scheme val="minor"/>
    </font>
    <font>
      <i/>
      <sz val="10"/>
      <color indexed="81"/>
      <name val="Calibri"/>
      <family val="2"/>
      <scheme val="minor"/>
    </font>
    <font>
      <sz val="11"/>
      <color indexed="81"/>
      <name val="Calibri"/>
      <family val="2"/>
      <scheme val="minor"/>
    </font>
    <font>
      <i/>
      <sz val="11"/>
      <color indexed="81"/>
      <name val="Calibri"/>
      <family val="2"/>
      <scheme val="minor"/>
    </font>
    <font>
      <vertAlign val="superscript"/>
      <sz val="10"/>
      <color indexed="81"/>
      <name val="Calibri"/>
      <family val="2"/>
      <scheme val="minor"/>
    </font>
    <font>
      <u/>
      <sz val="10"/>
      <color indexed="81"/>
      <name val="Calibri"/>
      <family val="2"/>
      <scheme val="minor"/>
    </font>
    <font>
      <u/>
      <vertAlign val="superscript"/>
      <sz val="10"/>
      <color indexed="81"/>
      <name val="Calibri"/>
      <family val="2"/>
      <scheme val="minor"/>
    </font>
    <font>
      <b/>
      <sz val="10"/>
      <color indexed="81"/>
      <name val="Calibri"/>
      <family val="2"/>
      <scheme val="minor"/>
    </font>
    <font>
      <b/>
      <vertAlign val="superscript"/>
      <sz val="10"/>
      <color indexed="81"/>
      <name val="Calibri"/>
      <family val="2"/>
      <scheme val="minor"/>
    </font>
    <font>
      <b/>
      <sz val="12"/>
      <color theme="9" tint="-0.249977111117893"/>
      <name val="Arial"/>
      <family val="2"/>
    </font>
    <font>
      <i/>
      <sz val="12"/>
      <color theme="9" tint="-0.249977111117893"/>
      <name val="Arial"/>
      <family val="2"/>
    </font>
    <font>
      <sz val="11"/>
      <name val="Arial"/>
      <family val="2"/>
    </font>
    <font>
      <b/>
      <sz val="10"/>
      <color theme="9" tint="-0.499984740745262"/>
      <name val="Arial"/>
      <family val="2"/>
    </font>
    <font>
      <sz val="11"/>
      <color rgb="FFFF0000"/>
      <name val="Calibri"/>
      <family val="2"/>
      <scheme val="minor"/>
    </font>
    <font>
      <sz val="11"/>
      <color rgb="FFFF0000"/>
      <name val="Arial"/>
      <family val="2"/>
    </font>
    <font>
      <b/>
      <sz val="10"/>
      <color rgb="FF000000"/>
      <name val="Arial"/>
      <family val="2"/>
    </font>
    <font>
      <sz val="10"/>
      <name val="Arial"/>
      <family val="2"/>
    </font>
    <font>
      <b/>
      <sz val="16"/>
      <color theme="1"/>
      <name val="Calibri"/>
      <family val="2"/>
      <scheme val="minor"/>
    </font>
    <font>
      <b/>
      <sz val="22"/>
      <color theme="1"/>
      <name val="Calibri"/>
      <family val="2"/>
      <scheme val="minor"/>
    </font>
    <font>
      <u/>
      <sz val="10"/>
      <color indexed="12"/>
      <name val="Arial"/>
      <family val="2"/>
    </font>
    <font>
      <b/>
      <sz val="10"/>
      <color theme="5"/>
      <name val="Arial"/>
      <family val="2"/>
    </font>
    <font>
      <sz val="9"/>
      <color indexed="81"/>
      <name val="Tahoma"/>
      <family val="2"/>
    </font>
    <font>
      <b/>
      <sz val="20"/>
      <color theme="1"/>
      <name val="Calibri"/>
      <family val="2"/>
      <scheme val="minor"/>
    </font>
    <font>
      <sz val="10"/>
      <color theme="1"/>
      <name val="Arial"/>
      <family val="2"/>
    </font>
    <font>
      <b/>
      <sz val="11"/>
      <color rgb="FFFF0000"/>
      <name val="Arial"/>
      <family val="2"/>
    </font>
  </fonts>
  <fills count="21">
    <fill>
      <patternFill patternType="none"/>
    </fill>
    <fill>
      <patternFill patternType="gray125"/>
    </fill>
    <fill>
      <patternFill patternType="solid">
        <fgColor indexed="8"/>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rgb="FFBADE59"/>
        <bgColor indexed="64"/>
      </patternFill>
    </fill>
    <fill>
      <patternFill patternType="solid">
        <fgColor rgb="FFFFFF00"/>
        <bgColor indexed="64"/>
      </patternFill>
    </fill>
    <fill>
      <patternFill patternType="solid">
        <fgColor theme="4" tint="0.79998168889431442"/>
        <bgColor theme="4" tint="0.79998168889431442"/>
      </patternFill>
    </fill>
    <fill>
      <patternFill patternType="solid">
        <fgColor theme="4" tint="0.59999389629810485"/>
        <bgColor indexed="64"/>
      </patternFill>
    </fill>
    <fill>
      <patternFill patternType="solid">
        <fgColor indexed="43"/>
        <bgColor indexed="64"/>
      </patternFill>
    </fill>
    <fill>
      <patternFill patternType="solid">
        <fgColor theme="3" tint="0.59999389629810485"/>
        <bgColor indexed="64"/>
      </patternFill>
    </fill>
    <fill>
      <patternFill patternType="gray0625">
        <fgColor theme="0" tint="-0.24994659260841701"/>
        <bgColor indexed="43"/>
      </patternFill>
    </fill>
    <fill>
      <patternFill patternType="solid">
        <fgColor rgb="FFFFFFCC"/>
        <bgColor indexed="64"/>
      </patternFill>
    </fill>
    <fill>
      <patternFill patternType="solid">
        <fgColor indexed="9"/>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9" tint="0.79998168889431442"/>
        <bgColor indexed="64"/>
      </patternFill>
    </fill>
  </fills>
  <borders count="1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19">
    <xf numFmtId="0" fontId="0" fillId="0" borderId="0"/>
    <xf numFmtId="0" fontId="8" fillId="0" borderId="1" applyBorder="0">
      <alignment vertical="top"/>
    </xf>
    <xf numFmtId="0" fontId="9" fillId="0" borderId="0">
      <alignment vertical="center"/>
    </xf>
    <xf numFmtId="43" fontId="23" fillId="0" borderId="0" applyFont="0" applyFill="0" applyBorder="0" applyAlignment="0" applyProtection="0"/>
    <xf numFmtId="0" fontId="10" fillId="0" borderId="0">
      <alignment vertical="top"/>
    </xf>
    <xf numFmtId="0" fontId="11" fillId="2" borderId="0">
      <alignment vertical="center"/>
    </xf>
    <xf numFmtId="164" fontId="12" fillId="0" borderId="2" applyFill="0" applyBorder="0">
      <alignment vertical="center"/>
      <protection locked="0"/>
    </xf>
    <xf numFmtId="0" fontId="12" fillId="0" borderId="3" applyFill="0" applyBorder="0">
      <alignment vertical="center"/>
    </xf>
    <xf numFmtId="0" fontId="6" fillId="0" borderId="0"/>
    <xf numFmtId="0" fontId="6" fillId="0" borderId="0"/>
    <xf numFmtId="0" fontId="6" fillId="0" borderId="0"/>
    <xf numFmtId="0" fontId="24" fillId="0" borderId="0"/>
    <xf numFmtId="0" fontId="24" fillId="0" borderId="0"/>
    <xf numFmtId="0" fontId="24" fillId="0" borderId="0"/>
    <xf numFmtId="0" fontId="24" fillId="0" borderId="0"/>
    <xf numFmtId="0" fontId="24" fillId="0" borderId="0"/>
    <xf numFmtId="0" fontId="24" fillId="0" borderId="0"/>
    <xf numFmtId="0" fontId="62" fillId="0" borderId="0"/>
    <xf numFmtId="0" fontId="65" fillId="0" borderId="0" applyNumberFormat="0" applyFill="0" applyBorder="0" applyAlignment="0" applyProtection="0">
      <alignment vertical="top"/>
      <protection locked="0"/>
    </xf>
  </cellStyleXfs>
  <cellXfs count="286">
    <xf numFmtId="0" fontId="0" fillId="0" borderId="0" xfId="0"/>
    <xf numFmtId="0" fontId="24" fillId="0" borderId="0" xfId="11"/>
    <xf numFmtId="0" fontId="24" fillId="3" borderId="0" xfId="11" applyFill="1"/>
    <xf numFmtId="164" fontId="6" fillId="0" borderId="0" xfId="9" applyNumberFormat="1" applyFont="1" applyFill="1" applyAlignment="1" applyProtection="1">
      <alignment horizontal="right"/>
    </xf>
    <xf numFmtId="165" fontId="6" fillId="0" borderId="0" xfId="9" applyNumberFormat="1" applyFont="1" applyFill="1" applyProtection="1"/>
    <xf numFmtId="0" fontId="26" fillId="0" borderId="0" xfId="11" applyFont="1"/>
    <xf numFmtId="0" fontId="24" fillId="3" borderId="0" xfId="11" applyFill="1" applyAlignment="1">
      <alignment wrapText="1"/>
    </xf>
    <xf numFmtId="0" fontId="27" fillId="0" borderId="0" xfId="0" applyFont="1"/>
    <xf numFmtId="0" fontId="28" fillId="0" borderId="0" xfId="0" applyFont="1"/>
    <xf numFmtId="0" fontId="29" fillId="0" borderId="0" xfId="0" applyFont="1"/>
    <xf numFmtId="0" fontId="24" fillId="0" borderId="0" xfId="11" applyFill="1"/>
    <xf numFmtId="0" fontId="24" fillId="0" borderId="0" xfId="11" applyFill="1" applyAlignment="1">
      <alignment wrapText="1"/>
    </xf>
    <xf numFmtId="0" fontId="24" fillId="4" borderId="0" xfId="11" applyFill="1"/>
    <xf numFmtId="0" fontId="24" fillId="4" borderId="0" xfId="11" applyFill="1" applyAlignment="1">
      <alignment wrapText="1"/>
    </xf>
    <xf numFmtId="0" fontId="24" fillId="0" borderId="0" xfId="11" applyFont="1" applyFill="1"/>
    <xf numFmtId="0" fontId="7" fillId="0" borderId="0" xfId="0" applyFont="1" applyFill="1"/>
    <xf numFmtId="0" fontId="25" fillId="0" borderId="0" xfId="11" applyFont="1" applyFill="1" applyAlignment="1">
      <alignment wrapText="1"/>
    </xf>
    <xf numFmtId="0" fontId="7" fillId="0" borderId="0" xfId="11" applyFont="1" applyFill="1" applyProtection="1"/>
    <xf numFmtId="0" fontId="6" fillId="0" borderId="0" xfId="11" applyFont="1" applyFill="1" applyAlignment="1">
      <alignment horizontal="right"/>
    </xf>
    <xf numFmtId="0" fontId="24" fillId="0" borderId="0" xfId="0" applyFont="1"/>
    <xf numFmtId="0" fontId="24" fillId="0" borderId="0" xfId="0" applyFont="1" applyFill="1"/>
    <xf numFmtId="0" fontId="30" fillId="0" borderId="0" xfId="0" applyFont="1"/>
    <xf numFmtId="0" fontId="17" fillId="0" borderId="0" xfId="9" applyFont="1" applyFill="1"/>
    <xf numFmtId="0" fontId="31" fillId="0" borderId="0" xfId="0" applyFont="1"/>
    <xf numFmtId="0" fontId="18" fillId="0" borderId="0" xfId="8" applyFont="1" applyFill="1"/>
    <xf numFmtId="0" fontId="31" fillId="0" borderId="0" xfId="0" applyFont="1" applyFill="1"/>
    <xf numFmtId="0" fontId="32" fillId="0" borderId="0" xfId="0" applyFont="1"/>
    <xf numFmtId="0" fontId="32" fillId="0" borderId="0" xfId="0" applyFont="1" applyFill="1"/>
    <xf numFmtId="0" fontId="32" fillId="0" borderId="0" xfId="0" applyFont="1" applyFill="1" applyBorder="1" applyAlignment="1"/>
    <xf numFmtId="0" fontId="32" fillId="0" borderId="0" xfId="0" applyFont="1" applyFill="1" applyBorder="1" applyAlignment="1">
      <alignment horizontal="center"/>
    </xf>
    <xf numFmtId="0" fontId="33" fillId="0" borderId="0" xfId="0" applyFont="1" applyFill="1"/>
    <xf numFmtId="0" fontId="34" fillId="0" borderId="0" xfId="0" applyFont="1" applyFill="1"/>
    <xf numFmtId="0" fontId="35" fillId="0" borderId="0" xfId="0" applyFont="1" applyFill="1" applyAlignment="1">
      <alignment vertical="top"/>
    </xf>
    <xf numFmtId="166" fontId="32" fillId="0" borderId="0" xfId="3" applyNumberFormat="1" applyFont="1" applyFill="1" applyAlignment="1">
      <alignment horizontal="left"/>
    </xf>
    <xf numFmtId="0" fontId="32" fillId="0" borderId="0" xfId="0" applyFont="1" applyFill="1" applyBorder="1"/>
    <xf numFmtId="166" fontId="32" fillId="0" borderId="0" xfId="3" applyNumberFormat="1" applyFont="1" applyFill="1" applyAlignment="1">
      <alignment horizontal="center"/>
    </xf>
    <xf numFmtId="166" fontId="32" fillId="0" borderId="0" xfId="3" applyNumberFormat="1" applyFont="1" applyFill="1"/>
    <xf numFmtId="0" fontId="35" fillId="0" borderId="0" xfId="0" applyFont="1" applyFill="1" applyAlignment="1">
      <alignment horizontal="center"/>
    </xf>
    <xf numFmtId="0" fontId="32" fillId="0" borderId="0" xfId="0" applyFont="1" applyFill="1" applyAlignment="1">
      <alignment vertical="top"/>
    </xf>
    <xf numFmtId="166" fontId="35" fillId="0" borderId="0" xfId="3" applyNumberFormat="1" applyFont="1" applyFill="1" applyAlignment="1">
      <alignment horizontal="center"/>
    </xf>
    <xf numFmtId="0" fontId="35" fillId="0" borderId="0" xfId="0" quotePrefix="1" applyFont="1" applyFill="1" applyAlignment="1">
      <alignment horizontal="center"/>
    </xf>
    <xf numFmtId="0" fontId="32" fillId="0" borderId="0" xfId="0" applyFont="1" applyFill="1" applyAlignment="1">
      <alignment horizontal="center"/>
    </xf>
    <xf numFmtId="0" fontId="32" fillId="0" borderId="0" xfId="0" applyFont="1" applyFill="1" applyBorder="1" applyAlignment="1">
      <alignment horizontal="left"/>
    </xf>
    <xf numFmtId="166" fontId="32" fillId="0" borderId="0" xfId="3" applyNumberFormat="1" applyFont="1" applyFill="1" applyBorder="1" applyAlignment="1">
      <alignment vertical="center"/>
    </xf>
    <xf numFmtId="0" fontId="31" fillId="0" borderId="0" xfId="0" applyFont="1" applyFill="1" applyAlignment="1">
      <alignment horizontal="center"/>
    </xf>
    <xf numFmtId="0" fontId="35" fillId="0" borderId="0" xfId="0" applyFont="1" applyFill="1"/>
    <xf numFmtId="0" fontId="36" fillId="0" borderId="0" xfId="0" applyFont="1" applyFill="1" applyAlignment="1">
      <alignment vertical="top"/>
    </xf>
    <xf numFmtId="0" fontId="35" fillId="0" borderId="0" xfId="0" applyFont="1" applyFill="1" applyAlignment="1">
      <alignment horizontal="left"/>
    </xf>
    <xf numFmtId="166" fontId="32" fillId="0" borderId="0" xfId="3" applyNumberFormat="1" applyFont="1" applyAlignment="1"/>
    <xf numFmtId="9" fontId="32" fillId="0" borderId="0" xfId="0" applyNumberFormat="1" applyFont="1"/>
    <xf numFmtId="0" fontId="37" fillId="0" borderId="0" xfId="0" applyFont="1"/>
    <xf numFmtId="0" fontId="19" fillId="0" borderId="0" xfId="8" applyFont="1" applyFill="1"/>
    <xf numFmtId="0" fontId="38" fillId="0" borderId="0" xfId="0" applyFont="1" applyFill="1"/>
    <xf numFmtId="0" fontId="38" fillId="0" borderId="0" xfId="0" applyFont="1"/>
    <xf numFmtId="0" fontId="24" fillId="0" borderId="0" xfId="0" applyFont="1"/>
    <xf numFmtId="0" fontId="24" fillId="0" borderId="0" xfId="0" applyFont="1" applyFill="1"/>
    <xf numFmtId="0" fontId="37" fillId="0" borderId="0" xfId="0" applyFont="1" applyFill="1"/>
    <xf numFmtId="0" fontId="39" fillId="0" borderId="0" xfId="0" applyFont="1"/>
    <xf numFmtId="0" fontId="38" fillId="0" borderId="0" xfId="0" applyFont="1" applyFill="1" applyBorder="1" applyAlignment="1">
      <alignment horizontal="center"/>
    </xf>
    <xf numFmtId="0" fontId="32" fillId="0" borderId="0" xfId="0" applyFont="1" applyAlignment="1">
      <alignment vertical="top" wrapText="1"/>
    </xf>
    <xf numFmtId="0" fontId="20" fillId="0" borderId="0" xfId="0" applyFont="1" applyFill="1"/>
    <xf numFmtId="0" fontId="13" fillId="0" borderId="0" xfId="8" applyFont="1" applyFill="1" applyAlignment="1">
      <alignment vertical="top"/>
    </xf>
    <xf numFmtId="0" fontId="13" fillId="0" borderId="0" xfId="0" applyFont="1" applyFill="1" applyAlignment="1">
      <alignment vertical="top"/>
    </xf>
    <xf numFmtId="0" fontId="39" fillId="0" borderId="0" xfId="0" applyFont="1" applyAlignment="1">
      <alignment vertical="top"/>
    </xf>
    <xf numFmtId="0" fontId="40" fillId="0" borderId="0" xfId="0" applyFont="1" applyFill="1" applyAlignment="1">
      <alignment vertical="top"/>
    </xf>
    <xf numFmtId="0" fontId="41" fillId="0" borderId="0" xfId="0" applyFont="1" applyFill="1" applyAlignment="1"/>
    <xf numFmtId="0" fontId="33" fillId="0" borderId="0" xfId="11" applyFont="1" applyFill="1"/>
    <xf numFmtId="0" fontId="42" fillId="0" borderId="0" xfId="11" applyFont="1" applyFill="1"/>
    <xf numFmtId="0" fontId="33" fillId="0" borderId="0" xfId="11" applyFont="1"/>
    <xf numFmtId="0" fontId="43" fillId="0" borderId="0" xfId="0" applyFont="1" applyFill="1" applyAlignment="1">
      <alignment vertical="top"/>
    </xf>
    <xf numFmtId="0" fontId="6" fillId="0" borderId="0" xfId="16" applyFont="1" applyFill="1"/>
    <xf numFmtId="0" fontId="33" fillId="0" borderId="0" xfId="16" applyFont="1" applyFill="1"/>
    <xf numFmtId="0" fontId="42" fillId="0" borderId="0" xfId="16" applyFont="1" applyFill="1"/>
    <xf numFmtId="0" fontId="33" fillId="0" borderId="0" xfId="13" quotePrefix="1" applyFont="1" applyFill="1"/>
    <xf numFmtId="0" fontId="6" fillId="0" borderId="0" xfId="13" applyFont="1" applyFill="1"/>
    <xf numFmtId="0" fontId="33" fillId="0" borderId="0" xfId="13" applyFont="1" applyFill="1"/>
    <xf numFmtId="0" fontId="42" fillId="0" borderId="0" xfId="13" applyFont="1" applyFill="1"/>
    <xf numFmtId="0" fontId="33" fillId="0" borderId="0" xfId="13" applyFont="1" applyFill="1"/>
    <xf numFmtId="0" fontId="42" fillId="0" borderId="0" xfId="13" applyFont="1" applyFill="1"/>
    <xf numFmtId="0" fontId="33" fillId="0" borderId="0" xfId="13" applyFont="1" applyFill="1"/>
    <xf numFmtId="0" fontId="42" fillId="0" borderId="0" xfId="13" applyFont="1" applyFill="1"/>
    <xf numFmtId="0" fontId="33" fillId="0" borderId="0" xfId="13" applyFont="1" applyFill="1"/>
    <xf numFmtId="0" fontId="42" fillId="0" borderId="0" xfId="13" applyFont="1" applyFill="1"/>
    <xf numFmtId="0" fontId="33" fillId="0" borderId="0" xfId="13" applyFont="1"/>
    <xf numFmtId="0" fontId="33" fillId="0" borderId="0" xfId="13" quotePrefix="1" applyFont="1"/>
    <xf numFmtId="37" fontId="32" fillId="5" borderId="3" xfId="3" applyNumberFormat="1" applyFont="1" applyFill="1" applyBorder="1" applyProtection="1">
      <protection locked="0"/>
    </xf>
    <xf numFmtId="164" fontId="32" fillId="5" borderId="3" xfId="0" applyNumberFormat="1" applyFont="1" applyFill="1" applyBorder="1" applyProtection="1">
      <protection locked="0"/>
    </xf>
    <xf numFmtId="37" fontId="32" fillId="0" borderId="0" xfId="3" applyNumberFormat="1" applyFont="1" applyFill="1" applyAlignment="1">
      <alignment horizontal="center"/>
    </xf>
    <xf numFmtId="2" fontId="32" fillId="0" borderId="0" xfId="0" applyNumberFormat="1" applyFont="1" applyFill="1" applyAlignment="1">
      <alignment horizontal="center"/>
    </xf>
    <xf numFmtId="37" fontId="32" fillId="0" borderId="0" xfId="3" applyNumberFormat="1" applyFont="1" applyFill="1" applyAlignment="1"/>
    <xf numFmtId="37" fontId="32" fillId="0" borderId="0" xfId="3" applyNumberFormat="1" applyFont="1" applyAlignment="1"/>
    <xf numFmtId="37" fontId="32" fillId="5" borderId="3" xfId="3" applyNumberFormat="1" applyFont="1" applyFill="1" applyBorder="1" applyAlignment="1" applyProtection="1">
      <alignment horizontal="center"/>
      <protection locked="0"/>
    </xf>
    <xf numFmtId="0" fontId="24" fillId="0" borderId="0" xfId="0" applyFont="1" applyFill="1" applyBorder="1" applyAlignment="1" applyProtection="1">
      <alignment horizontal="left"/>
      <protection locked="0"/>
    </xf>
    <xf numFmtId="0" fontId="24" fillId="0" borderId="0" xfId="0" applyFont="1" applyFill="1" applyBorder="1" applyAlignment="1" applyProtection="1">
      <alignment horizontal="left" vertical="top"/>
      <protection locked="0"/>
    </xf>
    <xf numFmtId="0" fontId="25" fillId="0" borderId="0" xfId="11" applyFont="1" applyFill="1" applyAlignment="1"/>
    <xf numFmtId="0" fontId="24" fillId="0" borderId="0" xfId="11" applyFont="1" applyFill="1"/>
    <xf numFmtId="0" fontId="24" fillId="0" borderId="0" xfId="11" applyFont="1" applyAlignment="1">
      <alignment horizontal="right"/>
    </xf>
    <xf numFmtId="2" fontId="35" fillId="0" borderId="0" xfId="0" applyNumberFormat="1" applyFont="1" applyFill="1" applyAlignment="1">
      <alignment horizontal="center"/>
    </xf>
    <xf numFmtId="2" fontId="32" fillId="0" borderId="0" xfId="0" applyNumberFormat="1" applyFont="1" applyFill="1" applyBorder="1" applyAlignment="1">
      <alignment horizontal="center"/>
    </xf>
    <xf numFmtId="2" fontId="32" fillId="0" borderId="0" xfId="0" applyNumberFormat="1" applyFont="1" applyAlignment="1">
      <alignment horizontal="center"/>
    </xf>
    <xf numFmtId="2" fontId="32" fillId="0" borderId="0" xfId="0" applyNumberFormat="1" applyFont="1"/>
    <xf numFmtId="2" fontId="32" fillId="0" borderId="0" xfId="3" applyNumberFormat="1" applyFont="1" applyFill="1" applyAlignment="1"/>
    <xf numFmtId="166" fontId="32" fillId="0" borderId="0" xfId="3" applyNumberFormat="1" applyFont="1" applyFill="1" applyBorder="1" applyProtection="1"/>
    <xf numFmtId="0" fontId="33" fillId="0" borderId="0" xfId="13" applyFont="1" applyFill="1"/>
    <xf numFmtId="0" fontId="33" fillId="0" borderId="0" xfId="11" applyFont="1" applyFill="1"/>
    <xf numFmtId="0" fontId="33" fillId="0" borderId="0" xfId="11" applyFont="1"/>
    <xf numFmtId="2" fontId="33" fillId="0" borderId="0" xfId="16" applyNumberFormat="1" applyFont="1" applyFill="1"/>
    <xf numFmtId="165" fontId="6" fillId="0" borderId="0" xfId="16" applyNumberFormat="1" applyFont="1" applyFill="1"/>
    <xf numFmtId="165" fontId="0" fillId="0" borderId="0" xfId="0" applyNumberFormat="1" applyFont="1" applyFill="1" applyAlignment="1">
      <alignment horizontal="center"/>
    </xf>
    <xf numFmtId="165" fontId="33" fillId="0" borderId="0" xfId="11" applyNumberFormat="1" applyFont="1" applyFill="1"/>
    <xf numFmtId="0" fontId="45" fillId="0" borderId="0" xfId="9" applyFont="1" applyFill="1"/>
    <xf numFmtId="0" fontId="43" fillId="0" borderId="0" xfId="0" applyFont="1"/>
    <xf numFmtId="0" fontId="15" fillId="0" borderId="0" xfId="0" applyFont="1" applyFill="1" applyAlignment="1">
      <alignment vertical="top"/>
    </xf>
    <xf numFmtId="0" fontId="15" fillId="0" borderId="0" xfId="8" applyFont="1" applyFill="1" applyAlignment="1">
      <alignment vertical="top"/>
    </xf>
    <xf numFmtId="0" fontId="55" fillId="0" borderId="0" xfId="8" applyFont="1" applyFill="1" applyAlignment="1"/>
    <xf numFmtId="0" fontId="55" fillId="0" borderId="0" xfId="8" applyFont="1" applyFill="1"/>
    <xf numFmtId="0" fontId="55" fillId="0" borderId="0" xfId="8" applyFont="1" applyFill="1" applyAlignment="1">
      <alignment vertical="top"/>
    </xf>
    <xf numFmtId="0" fontId="24" fillId="6" borderId="3" xfId="11" applyFill="1" applyBorder="1" applyProtection="1">
      <protection locked="0"/>
    </xf>
    <xf numFmtId="0" fontId="57" fillId="0" borderId="0" xfId="0" applyFont="1" applyFill="1" applyAlignment="1">
      <alignment horizontal="center"/>
    </xf>
    <xf numFmtId="0" fontId="42" fillId="7" borderId="5" xfId="11" applyNumberFormat="1" applyFont="1" applyFill="1" applyBorder="1" applyAlignment="1"/>
    <xf numFmtId="0" fontId="5" fillId="7" borderId="6" xfId="11" applyNumberFormat="1" applyFont="1" applyFill="1" applyBorder="1" applyAlignment="1"/>
    <xf numFmtId="165" fontId="6" fillId="0" borderId="5" xfId="9" applyNumberFormat="1" applyFont="1" applyBorder="1" applyAlignment="1"/>
    <xf numFmtId="164" fontId="6" fillId="0" borderId="6" xfId="9" applyNumberFormat="1" applyFont="1" applyBorder="1" applyAlignment="1">
      <alignment horizontal="right"/>
    </xf>
    <xf numFmtId="165" fontId="6" fillId="7" borderId="5" xfId="9" applyNumberFormat="1" applyFont="1" applyFill="1" applyBorder="1" applyAlignment="1"/>
    <xf numFmtId="164" fontId="6" fillId="7" borderId="6" xfId="9" applyNumberFormat="1" applyFont="1" applyFill="1" applyBorder="1" applyAlignment="1">
      <alignment horizontal="right"/>
    </xf>
    <xf numFmtId="37" fontId="58" fillId="5" borderId="3" xfId="3" applyNumberFormat="1" applyFont="1" applyFill="1" applyBorder="1" applyProtection="1">
      <protection locked="0"/>
    </xf>
    <xf numFmtId="0" fontId="60" fillId="0" borderId="0" xfId="0" applyFont="1" applyAlignment="1">
      <alignment vertical="top"/>
    </xf>
    <xf numFmtId="0" fontId="59" fillId="0" borderId="0" xfId="0" applyFont="1" applyAlignment="1"/>
    <xf numFmtId="0" fontId="63" fillId="8" borderId="0" xfId="17" applyFont="1" applyFill="1" applyBorder="1" applyAlignment="1">
      <alignment horizontal="left" vertical="center"/>
    </xf>
    <xf numFmtId="0" fontId="62" fillId="8" borderId="0" xfId="17" applyFill="1" applyBorder="1" applyAlignment="1" applyProtection="1">
      <alignment vertical="center"/>
    </xf>
    <xf numFmtId="0" fontId="64" fillId="8" borderId="0" xfId="17" applyFont="1" applyFill="1" applyBorder="1" applyAlignment="1">
      <alignment horizontal="left" vertical="center"/>
    </xf>
    <xf numFmtId="0" fontId="65" fillId="8" borderId="0" xfId="18" applyFill="1" applyBorder="1" applyAlignment="1" applyProtection="1">
      <alignment horizontal="left" vertical="center"/>
    </xf>
    <xf numFmtId="165" fontId="62" fillId="9" borderId="0" xfId="17" applyNumberFormat="1" applyFill="1"/>
    <xf numFmtId="0" fontId="63" fillId="8" borderId="7" xfId="17" applyFont="1" applyFill="1" applyBorder="1" applyAlignment="1">
      <alignment horizontal="left" vertical="center"/>
    </xf>
    <xf numFmtId="0" fontId="62" fillId="8" borderId="7" xfId="17" applyFill="1" applyBorder="1" applyAlignment="1" applyProtection="1">
      <alignment vertical="center"/>
    </xf>
    <xf numFmtId="0" fontId="64" fillId="8" borderId="7" xfId="17" applyFont="1" applyFill="1" applyBorder="1" applyAlignment="1">
      <alignment horizontal="left" vertical="center"/>
    </xf>
    <xf numFmtId="0" fontId="65" fillId="8" borderId="7" xfId="18" applyFill="1" applyBorder="1" applyAlignment="1" applyProtection="1">
      <alignment horizontal="left" vertical="center"/>
    </xf>
    <xf numFmtId="1" fontId="7" fillId="9" borderId="0" xfId="17" applyNumberFormat="1" applyFont="1" applyFill="1" applyAlignment="1">
      <alignment horizontal="center"/>
    </xf>
    <xf numFmtId="1" fontId="7" fillId="9" borderId="8" xfId="17" applyNumberFormat="1" applyFont="1" applyFill="1" applyBorder="1" applyAlignment="1">
      <alignment horizontal="center"/>
    </xf>
    <xf numFmtId="1" fontId="7" fillId="9" borderId="9" xfId="17" applyNumberFormat="1" applyFont="1" applyFill="1" applyBorder="1" applyAlignment="1">
      <alignment horizontal="center"/>
    </xf>
    <xf numFmtId="165" fontId="7" fillId="9" borderId="0" xfId="17" applyNumberFormat="1" applyFont="1" applyFill="1"/>
    <xf numFmtId="165" fontId="7" fillId="9" borderId="0" xfId="17" applyNumberFormat="1" applyFont="1" applyFill="1" applyAlignment="1">
      <alignment horizontal="left"/>
    </xf>
    <xf numFmtId="1" fontId="62" fillId="9" borderId="0" xfId="17" applyNumberFormat="1" applyFill="1" applyAlignment="1">
      <alignment horizontal="center"/>
    </xf>
    <xf numFmtId="1" fontId="62" fillId="9" borderId="11" xfId="17" applyNumberFormat="1" applyFill="1" applyBorder="1" applyAlignment="1">
      <alignment horizontal="center"/>
    </xf>
    <xf numFmtId="165" fontId="7" fillId="9" borderId="0" xfId="17" quotePrefix="1" applyNumberFormat="1" applyFont="1" applyFill="1" applyBorder="1"/>
    <xf numFmtId="165" fontId="62" fillId="9" borderId="0" xfId="17" applyNumberFormat="1" applyFill="1" applyBorder="1" applyAlignment="1">
      <alignment horizontal="left"/>
    </xf>
    <xf numFmtId="164" fontId="7" fillId="9" borderId="0" xfId="17" quotePrefix="1" applyNumberFormat="1" applyFont="1" applyFill="1" applyBorder="1" applyAlignment="1">
      <alignment horizontal="left"/>
    </xf>
    <xf numFmtId="165" fontId="62" fillId="9" borderId="0" xfId="17" applyNumberFormat="1" applyFill="1" applyBorder="1"/>
    <xf numFmtId="165" fontId="6" fillId="9" borderId="11" xfId="17" quotePrefix="1" applyNumberFormat="1" applyFont="1" applyFill="1" applyBorder="1"/>
    <xf numFmtId="165" fontId="6" fillId="9" borderId="0" xfId="17" quotePrefix="1" applyNumberFormat="1" applyFont="1" applyFill="1" applyBorder="1"/>
    <xf numFmtId="1" fontId="62" fillId="0" borderId="11" xfId="17" applyNumberFormat="1" applyFill="1" applyBorder="1" applyAlignment="1">
      <alignment horizontal="left"/>
    </xf>
    <xf numFmtId="165" fontId="62" fillId="9" borderId="0" xfId="17" applyNumberFormat="1" applyFill="1" applyAlignment="1">
      <alignment horizontal="left"/>
    </xf>
    <xf numFmtId="49" fontId="62" fillId="0" borderId="0" xfId="17" applyNumberFormat="1" applyFill="1" applyBorder="1" applyAlignment="1">
      <alignment horizontal="left"/>
    </xf>
    <xf numFmtId="0" fontId="62" fillId="0" borderId="0" xfId="17" applyNumberFormat="1" applyFill="1" applyBorder="1" applyAlignment="1">
      <alignment horizontal="left"/>
    </xf>
    <xf numFmtId="1" fontId="6" fillId="0" borderId="11" xfId="17" applyNumberFormat="1" applyFont="1" applyFill="1" applyBorder="1" applyAlignment="1">
      <alignment horizontal="left"/>
    </xf>
    <xf numFmtId="0" fontId="15" fillId="0" borderId="0" xfId="17" applyNumberFormat="1" applyFont="1" applyFill="1" applyBorder="1" applyAlignment="1">
      <alignment horizontal="left"/>
    </xf>
    <xf numFmtId="1" fontId="62" fillId="6" borderId="11" xfId="17" applyNumberFormat="1" applyFill="1" applyBorder="1" applyAlignment="1">
      <alignment horizontal="left"/>
    </xf>
    <xf numFmtId="1" fontId="7" fillId="9" borderId="1" xfId="17" applyNumberFormat="1" applyFont="1" applyFill="1" applyBorder="1" applyAlignment="1"/>
    <xf numFmtId="1" fontId="7" fillId="9" borderId="4" xfId="17" applyNumberFormat="1" applyFont="1" applyFill="1" applyBorder="1" applyAlignment="1">
      <alignment horizontal="center"/>
    </xf>
    <xf numFmtId="1" fontId="62" fillId="9" borderId="8" xfId="17" applyNumberFormat="1" applyFill="1" applyBorder="1" applyAlignment="1"/>
    <xf numFmtId="1" fontId="6" fillId="9" borderId="9" xfId="17" applyNumberFormat="1" applyFont="1" applyFill="1" applyBorder="1" applyAlignment="1">
      <alignment horizontal="center"/>
    </xf>
    <xf numFmtId="1" fontId="62" fillId="9" borderId="9" xfId="17" applyNumberFormat="1" applyFill="1" applyBorder="1" applyAlignment="1">
      <alignment horizontal="center"/>
    </xf>
    <xf numFmtId="165" fontId="62" fillId="9" borderId="9" xfId="17" applyNumberFormat="1" applyFill="1" applyBorder="1"/>
    <xf numFmtId="165" fontId="62" fillId="9" borderId="9" xfId="17" applyNumberFormat="1" applyFill="1" applyBorder="1" applyAlignment="1">
      <alignment horizontal="right"/>
    </xf>
    <xf numFmtId="165" fontId="62" fillId="9" borderId="10" xfId="17" applyNumberFormat="1" applyFill="1" applyBorder="1" applyAlignment="1">
      <alignment horizontal="right"/>
    </xf>
    <xf numFmtId="1" fontId="62" fillId="9" borderId="11" xfId="17" applyNumberFormat="1" applyFill="1" applyBorder="1" applyAlignment="1"/>
    <xf numFmtId="1" fontId="6" fillId="9" borderId="0" xfId="17" applyNumberFormat="1" applyFont="1" applyFill="1" applyBorder="1" applyAlignment="1">
      <alignment horizontal="center"/>
    </xf>
    <xf numFmtId="1" fontId="62" fillId="9" borderId="0" xfId="17" applyNumberFormat="1" applyFill="1" applyBorder="1" applyAlignment="1">
      <alignment horizontal="center"/>
    </xf>
    <xf numFmtId="165" fontId="62" fillId="9" borderId="0" xfId="17" applyNumberFormat="1" applyFill="1" applyBorder="1" applyAlignment="1">
      <alignment horizontal="right"/>
    </xf>
    <xf numFmtId="165" fontId="62" fillId="9" borderId="12" xfId="17" applyNumberFormat="1" applyFill="1" applyBorder="1" applyAlignment="1">
      <alignment horizontal="right"/>
    </xf>
    <xf numFmtId="1" fontId="6" fillId="0" borderId="13" xfId="17" quotePrefix="1" applyNumberFormat="1" applyFont="1" applyFill="1" applyBorder="1" applyAlignment="1">
      <alignment horizontal="left"/>
    </xf>
    <xf numFmtId="1" fontId="6" fillId="0" borderId="7" xfId="17" quotePrefix="1" applyNumberFormat="1" applyFont="1" applyFill="1" applyBorder="1" applyAlignment="1">
      <alignment horizontal="left"/>
    </xf>
    <xf numFmtId="1" fontId="6" fillId="0" borderId="14" xfId="17" quotePrefix="1" applyNumberFormat="1" applyFont="1" applyFill="1" applyBorder="1" applyAlignment="1">
      <alignment horizontal="left"/>
    </xf>
    <xf numFmtId="1" fontId="62" fillId="10" borderId="0" xfId="17" applyNumberFormat="1" applyFill="1" applyAlignment="1">
      <alignment horizontal="center"/>
    </xf>
    <xf numFmtId="165" fontId="62" fillId="10" borderId="0" xfId="17" applyNumberFormat="1" applyFill="1"/>
    <xf numFmtId="165" fontId="62" fillId="10" borderId="0" xfId="17" applyNumberFormat="1" applyFill="1" applyAlignment="1">
      <alignment horizontal="right"/>
    </xf>
    <xf numFmtId="165" fontId="62" fillId="10" borderId="0" xfId="17" applyNumberFormat="1" applyFill="1" applyAlignment="1">
      <alignment horizontal="center"/>
    </xf>
    <xf numFmtId="165" fontId="66" fillId="11" borderId="0" xfId="17" applyNumberFormat="1" applyFont="1" applyFill="1" applyAlignment="1">
      <alignment horizontal="left"/>
    </xf>
    <xf numFmtId="165" fontId="62" fillId="9" borderId="0" xfId="17" applyNumberFormat="1" applyFill="1" applyAlignment="1">
      <alignment horizontal="right"/>
    </xf>
    <xf numFmtId="165" fontId="62" fillId="9" borderId="0" xfId="17" applyNumberFormat="1" applyFill="1" applyAlignment="1">
      <alignment horizontal="center"/>
    </xf>
    <xf numFmtId="0" fontId="68" fillId="8" borderId="0" xfId="17" applyFont="1" applyFill="1" applyBorder="1" applyAlignment="1">
      <alignment horizontal="left" vertical="center"/>
    </xf>
    <xf numFmtId="0" fontId="68" fillId="8" borderId="7" xfId="17" applyFont="1" applyFill="1" applyBorder="1" applyAlignment="1">
      <alignment horizontal="left" vertical="center"/>
    </xf>
    <xf numFmtId="0" fontId="62" fillId="9" borderId="0" xfId="17" applyNumberFormat="1" applyFill="1" applyAlignment="1">
      <alignment horizontal="left"/>
    </xf>
    <xf numFmtId="165" fontId="6" fillId="9" borderId="0" xfId="17" quotePrefix="1" applyNumberFormat="1" applyFont="1" applyFill="1"/>
    <xf numFmtId="164" fontId="7" fillId="12" borderId="0" xfId="17" quotePrefix="1" applyNumberFormat="1" applyFont="1" applyFill="1" applyBorder="1" applyAlignment="1">
      <alignment horizontal="left"/>
    </xf>
    <xf numFmtId="165" fontId="62" fillId="12" borderId="0" xfId="17" applyNumberFormat="1" applyFill="1"/>
    <xf numFmtId="165" fontId="62" fillId="12" borderId="0" xfId="17" applyNumberFormat="1" applyFill="1" applyAlignment="1">
      <alignment horizontal="left"/>
    </xf>
    <xf numFmtId="165" fontId="62" fillId="12" borderId="0" xfId="17" applyNumberFormat="1" applyFill="1" applyBorder="1"/>
    <xf numFmtId="165" fontId="62" fillId="12" borderId="0" xfId="17" applyNumberFormat="1" applyFill="1" applyBorder="1" applyAlignment="1">
      <alignment horizontal="left"/>
    </xf>
    <xf numFmtId="164" fontId="7" fillId="9" borderId="9" xfId="17" quotePrefix="1" applyNumberFormat="1" applyFont="1" applyFill="1" applyBorder="1" applyAlignment="1">
      <alignment horizontal="left"/>
    </xf>
    <xf numFmtId="49" fontId="62" fillId="9" borderId="9" xfId="17" applyNumberFormat="1" applyFill="1" applyBorder="1" applyAlignment="1">
      <alignment horizontal="left"/>
    </xf>
    <xf numFmtId="165" fontId="62" fillId="9" borderId="9" xfId="17" applyNumberFormat="1" applyFill="1" applyBorder="1" applyAlignment="1">
      <alignment horizontal="left"/>
    </xf>
    <xf numFmtId="165" fontId="15" fillId="9" borderId="0" xfId="17" applyNumberFormat="1" applyFont="1" applyFill="1" applyBorder="1"/>
    <xf numFmtId="165" fontId="6" fillId="6" borderId="0" xfId="17" applyNumberFormat="1" applyFont="1" applyFill="1" applyBorder="1"/>
    <xf numFmtId="165" fontId="6" fillId="9" borderId="0" xfId="17" applyNumberFormat="1" applyFont="1" applyFill="1" applyBorder="1"/>
    <xf numFmtId="164" fontId="7" fillId="9" borderId="7" xfId="17" quotePrefix="1" applyNumberFormat="1" applyFont="1" applyFill="1" applyBorder="1" applyAlignment="1">
      <alignment horizontal="left"/>
    </xf>
    <xf numFmtId="165" fontId="15" fillId="9" borderId="7" xfId="17" applyNumberFormat="1" applyFont="1" applyFill="1" applyBorder="1"/>
    <xf numFmtId="165" fontId="62" fillId="9" borderId="7" xfId="17" applyNumberFormat="1" applyFill="1" applyBorder="1" applyAlignment="1">
      <alignment horizontal="left"/>
    </xf>
    <xf numFmtId="165" fontId="62" fillId="9" borderId="7" xfId="17" applyNumberFormat="1" applyFill="1" applyBorder="1"/>
    <xf numFmtId="165" fontId="7" fillId="9" borderId="0" xfId="17" applyNumberFormat="1" applyFont="1" applyFill="1" applyAlignment="1">
      <alignment horizontal="center"/>
    </xf>
    <xf numFmtId="0" fontId="15" fillId="9" borderId="0" xfId="17" applyNumberFormat="1" applyFont="1" applyFill="1" applyAlignment="1">
      <alignment horizontal="left"/>
    </xf>
    <xf numFmtId="165" fontId="7" fillId="9" borderId="0" xfId="17" applyNumberFormat="1" applyFont="1" applyFill="1" applyAlignment="1">
      <alignment horizontal="right"/>
    </xf>
    <xf numFmtId="165" fontId="6" fillId="13" borderId="3" xfId="17" applyNumberFormat="1" applyFont="1" applyFill="1" applyBorder="1" applyProtection="1">
      <protection locked="0"/>
    </xf>
    <xf numFmtId="0" fontId="62" fillId="9" borderId="0" xfId="17" applyNumberFormat="1" applyFill="1" applyAlignment="1">
      <alignment horizontal="right"/>
    </xf>
    <xf numFmtId="165" fontId="62" fillId="13" borderId="3" xfId="17" applyNumberFormat="1" applyFill="1" applyBorder="1" applyAlignment="1" applyProtection="1">
      <alignment horizontal="right"/>
      <protection locked="0"/>
    </xf>
    <xf numFmtId="165" fontId="62" fillId="13" borderId="3" xfId="17" applyNumberFormat="1" applyFill="1" applyBorder="1" applyAlignment="1" applyProtection="1">
      <alignment horizontal="center"/>
      <protection locked="0"/>
    </xf>
    <xf numFmtId="165" fontId="62" fillId="14" borderId="3" xfId="17" applyNumberFormat="1" applyFill="1" applyBorder="1" applyProtection="1">
      <protection locked="0"/>
    </xf>
    <xf numFmtId="0" fontId="4" fillId="0" borderId="0" xfId="11" applyFont="1"/>
    <xf numFmtId="0" fontId="25" fillId="0" borderId="0" xfId="11" applyFont="1"/>
    <xf numFmtId="0" fontId="4" fillId="0" borderId="15" xfId="11" quotePrefix="1" applyFont="1" applyBorder="1"/>
    <xf numFmtId="0" fontId="4" fillId="0" borderId="16" xfId="11" quotePrefix="1" applyFont="1" applyBorder="1"/>
    <xf numFmtId="0" fontId="4" fillId="0" borderId="17" xfId="11" quotePrefix="1" applyFont="1" applyBorder="1"/>
    <xf numFmtId="0" fontId="42" fillId="7" borderId="18" xfId="13" applyNumberFormat="1" applyFont="1" applyFill="1" applyBorder="1" applyAlignment="1"/>
    <xf numFmtId="0" fontId="4" fillId="0" borderId="0" xfId="11" applyFont="1" applyFill="1"/>
    <xf numFmtId="0" fontId="42" fillId="7" borderId="15" xfId="13" applyNumberFormat="1" applyFont="1" applyFill="1" applyBorder="1" applyAlignment="1"/>
    <xf numFmtId="1" fontId="0" fillId="0" borderId="15" xfId="0" applyNumberFormat="1" applyFill="1" applyBorder="1" applyAlignment="1">
      <alignment horizontal="left"/>
    </xf>
    <xf numFmtId="1" fontId="0" fillId="0" borderId="16" xfId="0" applyNumberFormat="1" applyFill="1" applyBorder="1" applyAlignment="1">
      <alignment horizontal="left"/>
    </xf>
    <xf numFmtId="1" fontId="0" fillId="0" borderId="17" xfId="0" applyNumberFormat="1" applyFill="1" applyBorder="1" applyAlignment="1">
      <alignment horizontal="left"/>
    </xf>
    <xf numFmtId="49" fontId="62" fillId="12" borderId="0" xfId="17" applyNumberFormat="1" applyFill="1" applyBorder="1" applyAlignment="1">
      <alignment horizontal="left"/>
    </xf>
    <xf numFmtId="49" fontId="62" fillId="9" borderId="0" xfId="17" applyNumberFormat="1" applyFill="1" applyBorder="1" applyAlignment="1">
      <alignment horizontal="left"/>
    </xf>
    <xf numFmtId="164" fontId="7" fillId="12" borderId="9" xfId="17" quotePrefix="1" applyNumberFormat="1" applyFont="1" applyFill="1" applyBorder="1" applyAlignment="1">
      <alignment horizontal="left"/>
    </xf>
    <xf numFmtId="165" fontId="62" fillId="12" borderId="9" xfId="17" applyNumberFormat="1" applyFill="1" applyBorder="1"/>
    <xf numFmtId="49" fontId="62" fillId="12" borderId="9" xfId="17" applyNumberFormat="1" applyFill="1" applyBorder="1" applyAlignment="1">
      <alignment horizontal="left"/>
    </xf>
    <xf numFmtId="165" fontId="62" fillId="12" borderId="9" xfId="17" applyNumberFormat="1" applyFill="1" applyBorder="1" applyAlignment="1">
      <alignment horizontal="left"/>
    </xf>
    <xf numFmtId="49" fontId="62" fillId="9" borderId="7" xfId="17" applyNumberFormat="1" applyFill="1" applyBorder="1" applyAlignment="1">
      <alignment horizontal="left"/>
    </xf>
    <xf numFmtId="2" fontId="32" fillId="0" borderId="0" xfId="0" applyNumberFormat="1" applyFont="1" applyFill="1" applyAlignment="1">
      <alignment horizontal="left"/>
    </xf>
    <xf numFmtId="0" fontId="24" fillId="0" borderId="3" xfId="11" applyFill="1" applyBorder="1"/>
    <xf numFmtId="0" fontId="25" fillId="0" borderId="3" xfId="11" applyFont="1" applyBorder="1"/>
    <xf numFmtId="0" fontId="24" fillId="0" borderId="3" xfId="11" applyFill="1" applyBorder="1" applyAlignment="1">
      <alignment horizontal="right"/>
    </xf>
    <xf numFmtId="37" fontId="24" fillId="0" borderId="3" xfId="11" applyNumberFormat="1" applyBorder="1" applyAlignment="1">
      <alignment horizontal="left"/>
    </xf>
    <xf numFmtId="0" fontId="4" fillId="0" borderId="3" xfId="11" applyFont="1" applyFill="1" applyBorder="1" applyAlignment="1">
      <alignment horizontal="right"/>
    </xf>
    <xf numFmtId="0" fontId="24" fillId="0" borderId="3" xfId="11" applyBorder="1" applyAlignment="1">
      <alignment horizontal="left"/>
    </xf>
    <xf numFmtId="0" fontId="4" fillId="0" borderId="0" xfId="11" applyFont="1" applyFill="1" applyAlignment="1">
      <alignment wrapText="1"/>
    </xf>
    <xf numFmtId="0" fontId="69" fillId="0" borderId="0" xfId="15" applyFont="1" applyFill="1" applyAlignment="1"/>
    <xf numFmtId="0" fontId="69" fillId="0" borderId="0" xfId="13" quotePrefix="1" applyFont="1" applyFill="1"/>
    <xf numFmtId="0" fontId="69" fillId="0" borderId="0" xfId="11" applyFont="1"/>
    <xf numFmtId="0" fontId="69" fillId="0" borderId="0" xfId="16" applyFont="1" applyFill="1"/>
    <xf numFmtId="1" fontId="70" fillId="9" borderId="0" xfId="0" applyNumberFormat="1" applyFont="1" applyFill="1" applyAlignment="1">
      <alignment horizontal="left"/>
    </xf>
    <xf numFmtId="165" fontId="7" fillId="9" borderId="8" xfId="0" applyNumberFormat="1" applyFont="1" applyFill="1" applyBorder="1"/>
    <xf numFmtId="165" fontId="7" fillId="9" borderId="9" xfId="0" applyNumberFormat="1" applyFont="1" applyFill="1" applyBorder="1" applyAlignment="1">
      <alignment horizontal="left"/>
    </xf>
    <xf numFmtId="165" fontId="7" fillId="9" borderId="10" xfId="0" applyNumberFormat="1" applyFont="1" applyFill="1" applyBorder="1" applyAlignment="1">
      <alignment horizontal="left"/>
    </xf>
    <xf numFmtId="164" fontId="7" fillId="9" borderId="11" xfId="0" quotePrefix="1" applyNumberFormat="1" applyFont="1" applyFill="1" applyBorder="1" applyAlignment="1">
      <alignment horizontal="left"/>
    </xf>
    <xf numFmtId="165" fontId="0" fillId="9" borderId="0" xfId="0" applyNumberFormat="1" applyFill="1" applyBorder="1" applyAlignment="1">
      <alignment horizontal="left"/>
    </xf>
    <xf numFmtId="165" fontId="0" fillId="9" borderId="12" xfId="0" applyNumberFormat="1" applyFill="1" applyBorder="1" applyAlignment="1">
      <alignment horizontal="left"/>
    </xf>
    <xf numFmtId="165" fontId="0" fillId="9" borderId="0" xfId="0" applyNumberFormat="1" applyFill="1" applyBorder="1"/>
    <xf numFmtId="165" fontId="0" fillId="9" borderId="12" xfId="0" applyNumberFormat="1" applyFill="1" applyBorder="1"/>
    <xf numFmtId="165" fontId="6" fillId="9" borderId="11" xfId="0" quotePrefix="1" applyNumberFormat="1" applyFont="1" applyFill="1" applyBorder="1"/>
    <xf numFmtId="165" fontId="0" fillId="9" borderId="11" xfId="0" applyNumberFormat="1" applyFill="1" applyBorder="1"/>
    <xf numFmtId="165" fontId="0" fillId="16" borderId="11" xfId="0" applyNumberFormat="1" applyFill="1" applyBorder="1"/>
    <xf numFmtId="165" fontId="0" fillId="18" borderId="11" xfId="0" applyNumberFormat="1" applyFill="1" applyBorder="1"/>
    <xf numFmtId="165" fontId="0" fillId="19" borderId="11" xfId="0" applyNumberFormat="1" applyFill="1" applyBorder="1"/>
    <xf numFmtId="165" fontId="62" fillId="0" borderId="0" xfId="17" applyNumberFormat="1" applyFill="1" applyBorder="1" applyAlignment="1">
      <alignment horizontal="left"/>
    </xf>
    <xf numFmtId="165" fontId="62" fillId="0" borderId="12" xfId="17" applyNumberFormat="1" applyFill="1" applyBorder="1" applyAlignment="1">
      <alignment horizontal="left"/>
    </xf>
    <xf numFmtId="165" fontId="0" fillId="20" borderId="11" xfId="0" applyNumberFormat="1" applyFill="1" applyBorder="1"/>
    <xf numFmtId="165" fontId="0" fillId="0" borderId="0" xfId="0" applyNumberFormat="1" applyFill="1" applyBorder="1" applyAlignment="1">
      <alignment horizontal="left"/>
    </xf>
    <xf numFmtId="165" fontId="0" fillId="0" borderId="12" xfId="0" applyNumberFormat="1" applyFill="1" applyBorder="1" applyAlignment="1">
      <alignment horizontal="left"/>
    </xf>
    <xf numFmtId="165" fontId="62" fillId="0" borderId="0" xfId="17" applyNumberFormat="1" applyFill="1" applyBorder="1"/>
    <xf numFmtId="165" fontId="6" fillId="0" borderId="0" xfId="17" applyNumberFormat="1" applyFont="1" applyFill="1" applyBorder="1"/>
    <xf numFmtId="165" fontId="7" fillId="9" borderId="7" xfId="17" applyNumberFormat="1" applyFont="1" applyFill="1" applyBorder="1"/>
    <xf numFmtId="165" fontId="7" fillId="9" borderId="7" xfId="17" applyNumberFormat="1" applyFont="1" applyFill="1" applyBorder="1" applyAlignment="1">
      <alignment horizontal="left"/>
    </xf>
    <xf numFmtId="165" fontId="7" fillId="9" borderId="14" xfId="17" applyNumberFormat="1" applyFont="1" applyFill="1" applyBorder="1" applyAlignment="1">
      <alignment horizontal="left"/>
    </xf>
    <xf numFmtId="165" fontId="7" fillId="9" borderId="11" xfId="0" quotePrefix="1" applyNumberFormat="1" applyFont="1" applyFill="1" applyBorder="1"/>
    <xf numFmtId="165" fontId="0" fillId="19" borderId="13" xfId="0" applyNumberFormat="1" applyFill="1" applyBorder="1"/>
    <xf numFmtId="165" fontId="62" fillId="0" borderId="7" xfId="17" applyNumberFormat="1" applyFill="1" applyBorder="1" applyAlignment="1">
      <alignment horizontal="left"/>
    </xf>
    <xf numFmtId="165" fontId="0" fillId="17" borderId="11" xfId="0" applyNumberFormat="1" applyFill="1" applyBorder="1"/>
    <xf numFmtId="165" fontId="0" fillId="15" borderId="11" xfId="0" applyNumberFormat="1" applyFill="1" applyBorder="1"/>
    <xf numFmtId="165" fontId="0" fillId="15" borderId="13" xfId="0" applyNumberFormat="1" applyFill="1" applyBorder="1"/>
    <xf numFmtId="165" fontId="0" fillId="0" borderId="7" xfId="0" applyNumberFormat="1" applyFill="1" applyBorder="1" applyAlignment="1">
      <alignment horizontal="left"/>
    </xf>
    <xf numFmtId="165" fontId="0" fillId="0" borderId="14" xfId="0" applyNumberFormat="1" applyFill="1" applyBorder="1" applyAlignment="1">
      <alignment horizontal="left"/>
    </xf>
    <xf numFmtId="165" fontId="0" fillId="20" borderId="13" xfId="0" applyNumberFormat="1" applyFill="1" applyBorder="1"/>
    <xf numFmtId="0" fontId="33" fillId="0" borderId="0" xfId="11" quotePrefix="1" applyFont="1" applyFill="1"/>
    <xf numFmtId="0" fontId="3" fillId="0" borderId="16" xfId="11" applyFont="1" applyBorder="1"/>
    <xf numFmtId="0" fontId="35" fillId="0" borderId="0" xfId="0" applyFont="1" applyFill="1" applyAlignment="1">
      <alignment horizontal="right"/>
    </xf>
    <xf numFmtId="0" fontId="35" fillId="0" borderId="12" xfId="0" applyFont="1" applyFill="1" applyBorder="1" applyAlignment="1">
      <alignment horizontal="right"/>
    </xf>
    <xf numFmtId="0" fontId="16" fillId="3" borderId="8" xfId="0" applyFont="1" applyFill="1" applyBorder="1" applyAlignment="1">
      <alignment horizontal="left" vertical="top" wrapText="1"/>
    </xf>
    <xf numFmtId="0" fontId="32" fillId="3" borderId="9" xfId="0" applyFont="1" applyFill="1" applyBorder="1" applyAlignment="1">
      <alignment horizontal="left" vertical="top" wrapText="1"/>
    </xf>
    <xf numFmtId="0" fontId="32" fillId="3" borderId="10" xfId="0" applyFont="1" applyFill="1" applyBorder="1" applyAlignment="1">
      <alignment horizontal="left" vertical="top" wrapText="1"/>
    </xf>
    <xf numFmtId="0" fontId="24" fillId="5" borderId="3" xfId="0" applyFont="1" applyFill="1" applyBorder="1" applyAlignment="1" applyProtection="1">
      <alignment horizontal="left"/>
      <protection locked="0"/>
    </xf>
    <xf numFmtId="0" fontId="24" fillId="5" borderId="3" xfId="0" applyFont="1" applyFill="1" applyBorder="1" applyAlignment="1" applyProtection="1">
      <alignment horizontal="left" vertical="top"/>
      <protection locked="0"/>
    </xf>
    <xf numFmtId="0" fontId="2" fillId="5" borderId="3" xfId="0" applyFont="1" applyFill="1" applyBorder="1" applyAlignment="1" applyProtection="1">
      <alignment horizontal="left" vertical="top"/>
      <protection locked="0"/>
    </xf>
    <xf numFmtId="0" fontId="16" fillId="3" borderId="13" xfId="0" applyFont="1" applyFill="1" applyBorder="1" applyAlignment="1">
      <alignment horizontal="left" vertical="top" wrapText="1"/>
    </xf>
    <xf numFmtId="0" fontId="16" fillId="3" borderId="7" xfId="0" applyFont="1" applyFill="1" applyBorder="1" applyAlignment="1">
      <alignment horizontal="left" vertical="top" wrapText="1"/>
    </xf>
    <xf numFmtId="0" fontId="16" fillId="3" borderId="14" xfId="0" applyFont="1" applyFill="1" applyBorder="1" applyAlignment="1">
      <alignment horizontal="left" vertical="top" wrapText="1"/>
    </xf>
    <xf numFmtId="0" fontId="25" fillId="0" borderId="0" xfId="11" applyFont="1" applyFill="1" applyAlignment="1">
      <alignment horizontal="center" wrapText="1"/>
    </xf>
    <xf numFmtId="0" fontId="1" fillId="5" borderId="3" xfId="0" applyFont="1" applyFill="1" applyBorder="1" applyAlignment="1" applyProtection="1">
      <alignment horizontal="left"/>
      <protection locked="0"/>
    </xf>
    <xf numFmtId="0" fontId="1" fillId="5" borderId="3" xfId="0" applyFont="1" applyFill="1" applyBorder="1" applyAlignment="1" applyProtection="1">
      <alignment horizontal="left" vertical="top"/>
      <protection locked="0"/>
    </xf>
  </cellXfs>
  <cellStyles count="19">
    <cellStyle name="Body text" xfId="1"/>
    <cellStyle name="Body title" xfId="2"/>
    <cellStyle name="Comma" xfId="3" builtinId="3"/>
    <cellStyle name="detail" xfId="4"/>
    <cellStyle name="Header" xfId="5"/>
    <cellStyle name="Hyperlink" xfId="18" builtinId="8"/>
    <cellStyle name="infill" xfId="6"/>
    <cellStyle name="infill locked" xfId="7"/>
    <cellStyle name="Normal" xfId="0" builtinId="0"/>
    <cellStyle name="Normal 2" xfId="8"/>
    <cellStyle name="Normal 3" xfId="9"/>
    <cellStyle name="Normal 3 2" xfId="10"/>
    <cellStyle name="Normal 4" xfId="11"/>
    <cellStyle name="Normal 4 2" xfId="12"/>
    <cellStyle name="Normal 4 2 2" xfId="13"/>
    <cellStyle name="Normal 4 2 3" xfId="14"/>
    <cellStyle name="Normal 4 3" xfId="15"/>
    <cellStyle name="Normal 4 4" xfId="16"/>
    <cellStyle name="Normal 5" xfId="17"/>
  </cellStyles>
  <dxfs count="33">
    <dxf>
      <font>
        <b/>
        <i val="0"/>
        <color auto="1"/>
      </font>
      <fill>
        <patternFill>
          <bgColor rgb="FFFFFF00"/>
        </patternFill>
      </fill>
    </dxf>
    <dxf>
      <font>
        <b/>
        <i val="0"/>
        <color auto="1"/>
      </font>
      <fill>
        <patternFill>
          <bgColor rgb="FFFFFF00"/>
        </patternFill>
      </fill>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fill>
        <patternFill patternType="none">
          <bgColor indexed="65"/>
        </patternFill>
      </fill>
    </dxf>
    <dxf>
      <font>
        <strike val="0"/>
        <outline val="0"/>
        <shadow val="0"/>
        <u val="none"/>
        <vertAlign val="baseline"/>
        <sz val="10"/>
        <name val="Arial"/>
        <scheme val="none"/>
      </font>
      <fill>
        <patternFill patternType="none">
          <bgColor indexed="65"/>
        </patternFill>
      </fill>
    </dxf>
    <dxf>
      <font>
        <strike val="0"/>
        <outline val="0"/>
        <shadow val="0"/>
        <u val="none"/>
        <vertAlign val="baseline"/>
        <sz val="10"/>
        <name val="Arial"/>
        <scheme val="none"/>
      </font>
      <fill>
        <patternFill patternType="none">
          <bgColor indexed="65"/>
        </patternFill>
      </fill>
    </dxf>
    <dxf>
      <font>
        <strike val="0"/>
        <outline val="0"/>
        <shadow val="0"/>
        <u val="none"/>
        <vertAlign val="baseline"/>
        <sz val="10"/>
        <name val="Arial"/>
        <scheme val="none"/>
      </font>
      <fill>
        <patternFill patternType="none">
          <bgColor indexed="65"/>
        </patternFill>
      </fill>
    </dxf>
    <dxf>
      <font>
        <b val="0"/>
        <i val="0"/>
        <strike val="0"/>
        <condense val="0"/>
        <extend val="0"/>
        <outline val="0"/>
        <shadow val="0"/>
        <u val="none"/>
        <vertAlign val="baseline"/>
        <sz val="10"/>
        <color theme="1"/>
        <name val="Arial"/>
        <scheme val="none"/>
      </font>
      <fill>
        <patternFill patternType="none">
          <bgColor indexed="65"/>
        </patternFill>
      </fill>
    </dxf>
    <dxf>
      <font>
        <b val="0"/>
        <i val="0"/>
        <strike val="0"/>
        <condense val="0"/>
        <extend val="0"/>
        <outline val="0"/>
        <shadow val="0"/>
        <u val="none"/>
        <vertAlign val="baseline"/>
        <sz val="10"/>
        <color theme="1"/>
        <name val="Arial"/>
        <scheme val="none"/>
      </font>
      <fill>
        <patternFill patternType="none">
          <bgColor indexed="65"/>
        </patternFill>
      </fill>
    </dxf>
    <dxf>
      <font>
        <strike val="0"/>
        <outline val="0"/>
        <shadow val="0"/>
        <u val="none"/>
        <vertAlign val="baseline"/>
        <sz val="10"/>
        <color theme="1"/>
        <name val="Arial"/>
        <scheme val="none"/>
      </font>
      <fill>
        <patternFill patternType="none">
          <fgColor indexed="64"/>
          <bgColor indexed="65"/>
        </patternFill>
      </fill>
    </dxf>
    <dxf>
      <font>
        <strike val="0"/>
        <outline val="0"/>
        <shadow val="0"/>
        <u val="none"/>
        <vertAlign val="baseline"/>
        <sz val="10"/>
        <color theme="1"/>
        <name val="Arial"/>
        <scheme val="none"/>
      </font>
      <fill>
        <patternFill patternType="none">
          <bgColor indexed="65"/>
        </patternFill>
      </fill>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color theme="1"/>
        <name val="Arial"/>
        <scheme val="none"/>
      </font>
      <fill>
        <patternFill patternType="none">
          <bgColor indexed="65"/>
        </patternFill>
      </fill>
    </dxf>
    <dxf>
      <font>
        <strike val="0"/>
        <outline val="0"/>
        <shadow val="0"/>
        <u val="none"/>
        <vertAlign val="baseline"/>
        <sz val="10"/>
        <color theme="1"/>
        <name val="Arial"/>
        <scheme val="none"/>
      </font>
      <fill>
        <patternFill patternType="none">
          <bgColor indexed="65"/>
        </patternFill>
      </fill>
    </dxf>
    <dxf>
      <font>
        <strike val="0"/>
        <outline val="0"/>
        <shadow val="0"/>
        <u val="none"/>
        <vertAlign val="baseline"/>
        <sz val="10"/>
        <color theme="1"/>
        <name val="Arial"/>
        <scheme val="none"/>
      </font>
      <fill>
        <patternFill patternType="none">
          <bgColor indexed="65"/>
        </patternFill>
      </fill>
    </dxf>
    <dxf>
      <font>
        <strike val="0"/>
        <outline val="0"/>
        <shadow val="0"/>
        <u val="none"/>
        <vertAlign val="baseline"/>
        <sz val="10"/>
        <color theme="1"/>
        <name val="Arial"/>
        <scheme val="none"/>
      </font>
      <fill>
        <patternFill patternType="none">
          <bgColor indexed="65"/>
        </patternFill>
      </fill>
    </dxf>
    <dxf>
      <font>
        <strike val="0"/>
        <outline val="0"/>
        <shadow val="0"/>
        <u val="none"/>
        <vertAlign val="baseline"/>
        <sz val="10"/>
        <name val="Arial"/>
        <scheme val="none"/>
      </font>
      <fill>
        <patternFill patternType="none">
          <bgColor indexed="65"/>
        </patternFill>
      </fill>
    </dxf>
    <dxf>
      <font>
        <strike val="0"/>
        <outline val="0"/>
        <shadow val="0"/>
        <u val="none"/>
        <vertAlign val="baseline"/>
        <sz val="10"/>
        <name val="Arial"/>
        <scheme val="none"/>
      </font>
      <fill>
        <patternFill patternType="none">
          <bgColor indexed="65"/>
        </patternFill>
      </fill>
    </dxf>
    <dxf>
      <font>
        <strike val="0"/>
        <outline val="0"/>
        <shadow val="0"/>
        <u val="none"/>
        <vertAlign val="baseline"/>
        <sz val="10"/>
        <name val="Arial"/>
        <scheme val="none"/>
      </font>
      <fill>
        <patternFill patternType="none">
          <bgColor indexed="65"/>
        </patternFill>
      </fill>
    </dxf>
    <dxf>
      <font>
        <strike val="0"/>
        <outline val="0"/>
        <shadow val="0"/>
        <u val="none"/>
        <vertAlign val="baseline"/>
        <sz val="10"/>
        <name val="Arial"/>
        <scheme val="none"/>
      </font>
      <fill>
        <patternFill patternType="none">
          <bgColor indexed="65"/>
        </patternFill>
      </fill>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b val="0"/>
        <i val="0"/>
        <strike val="0"/>
        <condense val="0"/>
        <extend val="0"/>
        <outline val="0"/>
        <shadow val="0"/>
        <u val="none"/>
        <vertAlign val="baseline"/>
        <sz val="10"/>
        <color auto="1"/>
        <name val="Arial"/>
        <scheme val="none"/>
      </font>
      <numFmt numFmtId="164" formatCode="0.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numFmt numFmtId="165" formatCode="0.000"/>
      <fill>
        <patternFill patternType="none">
          <fgColor indexed="64"/>
          <bgColor indexed="65"/>
        </patternFill>
      </fill>
      <protection locked="1" hidden="0"/>
    </dxf>
    <dxf>
      <font>
        <strike val="0"/>
        <outline val="0"/>
        <shadow val="0"/>
        <u val="none"/>
        <vertAlign val="baseline"/>
        <sz val="10"/>
        <color theme="1"/>
        <name val="Arial"/>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firstButton="1" fmlaLink="LookUps!$AO$4"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38100</xdr:colOff>
      <xdr:row>55</xdr:row>
      <xdr:rowOff>152400</xdr:rowOff>
    </xdr:from>
    <xdr:to>
      <xdr:col>9</xdr:col>
      <xdr:colOff>1536700</xdr:colOff>
      <xdr:row>62</xdr:row>
      <xdr:rowOff>133350</xdr:rowOff>
    </xdr:to>
    <xdr:grpSp>
      <xdr:nvGrpSpPr>
        <xdr:cNvPr id="13100" name="Group 27"/>
        <xdr:cNvGrpSpPr>
          <a:grpSpLocks/>
        </xdr:cNvGrpSpPr>
      </xdr:nvGrpSpPr>
      <xdr:grpSpPr bwMode="auto">
        <a:xfrm>
          <a:off x="561975" y="10925175"/>
          <a:ext cx="3746500" cy="1200150"/>
          <a:chOff x="133350" y="9154954"/>
          <a:chExt cx="3109674" cy="1328261"/>
        </a:xfrm>
      </xdr:grpSpPr>
      <xdr:grpSp>
        <xdr:nvGrpSpPr>
          <xdr:cNvPr id="13103" name="Group 65"/>
          <xdr:cNvGrpSpPr>
            <a:grpSpLocks/>
          </xdr:cNvGrpSpPr>
        </xdr:nvGrpSpPr>
        <xdr:grpSpPr bwMode="auto">
          <a:xfrm>
            <a:off x="220980" y="9447848"/>
            <a:ext cx="2926264" cy="899234"/>
            <a:chOff x="4869180" y="7391400"/>
            <a:chExt cx="2959840" cy="896853"/>
          </a:xfrm>
        </xdr:grpSpPr>
        <xdr:grpSp>
          <xdr:nvGrpSpPr>
            <xdr:cNvPr id="13105" name="Group 66"/>
            <xdr:cNvGrpSpPr>
              <a:grpSpLocks/>
            </xdr:cNvGrpSpPr>
          </xdr:nvGrpSpPr>
          <xdr:grpSpPr bwMode="auto">
            <a:xfrm>
              <a:off x="5821608" y="7391400"/>
              <a:ext cx="2007412" cy="785956"/>
              <a:chOff x="1494693" y="0"/>
              <a:chExt cx="3150334" cy="1626577"/>
            </a:xfrm>
          </xdr:grpSpPr>
          <xdr:sp macro="" textlink="">
            <xdr:nvSpPr>
              <xdr:cNvPr id="69" name="Rectangle 68"/>
              <xdr:cNvSpPr/>
            </xdr:nvSpPr>
            <xdr:spPr>
              <a:xfrm>
                <a:off x="1692679" y="1049126"/>
                <a:ext cx="1234041" cy="478697"/>
              </a:xfrm>
              <a:prstGeom prst="rect">
                <a:avLst/>
              </a:prstGeom>
              <a:solidFill>
                <a:schemeClr val="tx2">
                  <a:lumMod val="60000"/>
                  <a:lumOff val="40000"/>
                </a:schemeClr>
              </a:solidFill>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70" name="Rectangle 69"/>
              <xdr:cNvSpPr/>
            </xdr:nvSpPr>
            <xdr:spPr>
              <a:xfrm>
                <a:off x="1692679" y="483393"/>
                <a:ext cx="1234041" cy="565732"/>
              </a:xfrm>
              <a:prstGeom prst="rect">
                <a:avLst/>
              </a:prstGeom>
              <a:solidFill>
                <a:schemeClr val="accent1">
                  <a:lumMod val="20000"/>
                  <a:lumOff val="80000"/>
                </a:schemeClr>
              </a:solidFill>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71" name="Isosceles Triangle 70"/>
              <xdr:cNvSpPr/>
            </xdr:nvSpPr>
            <xdr:spPr>
              <a:xfrm>
                <a:off x="1490219" y="4697"/>
                <a:ext cx="1619679" cy="478697"/>
              </a:xfrm>
              <a:prstGeom prst="triangle">
                <a:avLst/>
              </a:prstGeom>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72" name="Freeform 71"/>
              <xdr:cNvSpPr/>
            </xdr:nvSpPr>
            <xdr:spPr>
              <a:xfrm flipH="1">
                <a:off x="2965284" y="1078138"/>
                <a:ext cx="1677525" cy="391661"/>
              </a:xfrm>
              <a:custGeom>
                <a:avLst/>
                <a:gdLst>
                  <a:gd name="connsiteX0" fmla="*/ 1679331 w 1679331"/>
                  <a:gd name="connsiteY0" fmla="*/ 0 h 405245"/>
                  <a:gd name="connsiteX1" fmla="*/ 1591408 w 1679331"/>
                  <a:gd name="connsiteY1" fmla="*/ 8792 h 405245"/>
                  <a:gd name="connsiteX2" fmla="*/ 1424354 w 1679331"/>
                  <a:gd name="connsiteY2" fmla="*/ 17585 h 405245"/>
                  <a:gd name="connsiteX3" fmla="*/ 1397977 w 1679331"/>
                  <a:gd name="connsiteY3" fmla="*/ 26377 h 405245"/>
                  <a:gd name="connsiteX4" fmla="*/ 1362808 w 1679331"/>
                  <a:gd name="connsiteY4" fmla="*/ 35169 h 405245"/>
                  <a:gd name="connsiteX5" fmla="*/ 1336431 w 1679331"/>
                  <a:gd name="connsiteY5" fmla="*/ 43961 h 405245"/>
                  <a:gd name="connsiteX6" fmla="*/ 1274885 w 1679331"/>
                  <a:gd name="connsiteY6" fmla="*/ 52754 h 405245"/>
                  <a:gd name="connsiteX7" fmla="*/ 1186962 w 1679331"/>
                  <a:gd name="connsiteY7" fmla="*/ 79131 h 405245"/>
                  <a:gd name="connsiteX8" fmla="*/ 1134208 w 1679331"/>
                  <a:gd name="connsiteY8" fmla="*/ 114300 h 405245"/>
                  <a:gd name="connsiteX9" fmla="*/ 1072662 w 1679331"/>
                  <a:gd name="connsiteY9" fmla="*/ 131885 h 405245"/>
                  <a:gd name="connsiteX10" fmla="*/ 993531 w 1679331"/>
                  <a:gd name="connsiteY10" fmla="*/ 149469 h 405245"/>
                  <a:gd name="connsiteX11" fmla="*/ 967154 w 1679331"/>
                  <a:gd name="connsiteY11" fmla="*/ 167054 h 405245"/>
                  <a:gd name="connsiteX12" fmla="*/ 940777 w 1679331"/>
                  <a:gd name="connsiteY12" fmla="*/ 193431 h 405245"/>
                  <a:gd name="connsiteX13" fmla="*/ 888023 w 1679331"/>
                  <a:gd name="connsiteY13" fmla="*/ 211015 h 405245"/>
                  <a:gd name="connsiteX14" fmla="*/ 861646 w 1679331"/>
                  <a:gd name="connsiteY14" fmla="*/ 219808 h 405245"/>
                  <a:gd name="connsiteX15" fmla="*/ 808892 w 1679331"/>
                  <a:gd name="connsiteY15" fmla="*/ 246185 h 405245"/>
                  <a:gd name="connsiteX16" fmla="*/ 720969 w 1679331"/>
                  <a:gd name="connsiteY16" fmla="*/ 272561 h 405245"/>
                  <a:gd name="connsiteX17" fmla="*/ 633046 w 1679331"/>
                  <a:gd name="connsiteY17" fmla="*/ 325315 h 405245"/>
                  <a:gd name="connsiteX18" fmla="*/ 580292 w 1679331"/>
                  <a:gd name="connsiteY18" fmla="*/ 342900 h 405245"/>
                  <a:gd name="connsiteX19" fmla="*/ 501162 w 1679331"/>
                  <a:gd name="connsiteY19" fmla="*/ 351692 h 405245"/>
                  <a:gd name="connsiteX20" fmla="*/ 272562 w 1679331"/>
                  <a:gd name="connsiteY20" fmla="*/ 369277 h 405245"/>
                  <a:gd name="connsiteX21" fmla="*/ 167054 w 1679331"/>
                  <a:gd name="connsiteY21" fmla="*/ 386861 h 405245"/>
                  <a:gd name="connsiteX22" fmla="*/ 114300 w 1679331"/>
                  <a:gd name="connsiteY22" fmla="*/ 395654 h 405245"/>
                  <a:gd name="connsiteX23" fmla="*/ 70338 w 1679331"/>
                  <a:gd name="connsiteY23" fmla="*/ 404446 h 405245"/>
                  <a:gd name="connsiteX24" fmla="*/ 0 w 1679331"/>
                  <a:gd name="connsiteY24" fmla="*/ 404446 h 40524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1679331" h="405245">
                    <a:moveTo>
                      <a:pt x="1679331" y="0"/>
                    </a:moveTo>
                    <a:cubicBezTo>
                      <a:pt x="1650023" y="2931"/>
                      <a:pt x="1620792" y="6765"/>
                      <a:pt x="1591408" y="8792"/>
                    </a:cubicBezTo>
                    <a:cubicBezTo>
                      <a:pt x="1535778" y="12629"/>
                      <a:pt x="1479887" y="12536"/>
                      <a:pt x="1424354" y="17585"/>
                    </a:cubicBezTo>
                    <a:cubicBezTo>
                      <a:pt x="1415124" y="18424"/>
                      <a:pt x="1406888" y="23831"/>
                      <a:pt x="1397977" y="26377"/>
                    </a:cubicBezTo>
                    <a:cubicBezTo>
                      <a:pt x="1386358" y="29697"/>
                      <a:pt x="1374427" y="31849"/>
                      <a:pt x="1362808" y="35169"/>
                    </a:cubicBezTo>
                    <a:cubicBezTo>
                      <a:pt x="1353897" y="37715"/>
                      <a:pt x="1345519" y="42143"/>
                      <a:pt x="1336431" y="43961"/>
                    </a:cubicBezTo>
                    <a:cubicBezTo>
                      <a:pt x="1316110" y="48025"/>
                      <a:pt x="1295400" y="49823"/>
                      <a:pt x="1274885" y="52754"/>
                    </a:cubicBezTo>
                    <a:cubicBezTo>
                      <a:pt x="1210667" y="74159"/>
                      <a:pt x="1240113" y="65842"/>
                      <a:pt x="1186962" y="79131"/>
                    </a:cubicBezTo>
                    <a:cubicBezTo>
                      <a:pt x="1169377" y="90854"/>
                      <a:pt x="1154711" y="109175"/>
                      <a:pt x="1134208" y="114300"/>
                    </a:cubicBezTo>
                    <a:cubicBezTo>
                      <a:pt x="1024258" y="141786"/>
                      <a:pt x="1160958" y="106657"/>
                      <a:pt x="1072662" y="131885"/>
                    </a:cubicBezTo>
                    <a:cubicBezTo>
                      <a:pt x="1043699" y="140160"/>
                      <a:pt x="1023737" y="143428"/>
                      <a:pt x="993531" y="149469"/>
                    </a:cubicBezTo>
                    <a:cubicBezTo>
                      <a:pt x="984739" y="155331"/>
                      <a:pt x="975272" y="160289"/>
                      <a:pt x="967154" y="167054"/>
                    </a:cubicBezTo>
                    <a:cubicBezTo>
                      <a:pt x="957602" y="175014"/>
                      <a:pt x="951647" y="187392"/>
                      <a:pt x="940777" y="193431"/>
                    </a:cubicBezTo>
                    <a:cubicBezTo>
                      <a:pt x="924574" y="202433"/>
                      <a:pt x="905608" y="205153"/>
                      <a:pt x="888023" y="211015"/>
                    </a:cubicBezTo>
                    <a:cubicBezTo>
                      <a:pt x="879231" y="213946"/>
                      <a:pt x="869358" y="214667"/>
                      <a:pt x="861646" y="219808"/>
                    </a:cubicBezTo>
                    <a:cubicBezTo>
                      <a:pt x="832748" y="239073"/>
                      <a:pt x="840741" y="237085"/>
                      <a:pt x="808892" y="246185"/>
                    </a:cubicBezTo>
                    <a:cubicBezTo>
                      <a:pt x="779444" y="254599"/>
                      <a:pt x="748827" y="258632"/>
                      <a:pt x="720969" y="272561"/>
                    </a:cubicBezTo>
                    <a:cubicBezTo>
                      <a:pt x="666897" y="299598"/>
                      <a:pt x="696706" y="282876"/>
                      <a:pt x="633046" y="325315"/>
                    </a:cubicBezTo>
                    <a:cubicBezTo>
                      <a:pt x="617623" y="335597"/>
                      <a:pt x="597877" y="337038"/>
                      <a:pt x="580292" y="342900"/>
                    </a:cubicBezTo>
                    <a:cubicBezTo>
                      <a:pt x="555115" y="351293"/>
                      <a:pt x="527496" y="348400"/>
                      <a:pt x="501162" y="351692"/>
                    </a:cubicBezTo>
                    <a:cubicBezTo>
                      <a:pt x="355597" y="369888"/>
                      <a:pt x="537847" y="355315"/>
                      <a:pt x="272562" y="369277"/>
                    </a:cubicBezTo>
                    <a:lnTo>
                      <a:pt x="167054" y="386861"/>
                    </a:lnTo>
                    <a:cubicBezTo>
                      <a:pt x="149469" y="389792"/>
                      <a:pt x="131781" y="392158"/>
                      <a:pt x="114300" y="395654"/>
                    </a:cubicBezTo>
                    <a:cubicBezTo>
                      <a:pt x="99646" y="398585"/>
                      <a:pt x="85238" y="403300"/>
                      <a:pt x="70338" y="404446"/>
                    </a:cubicBezTo>
                    <a:cubicBezTo>
                      <a:pt x="46961" y="406244"/>
                      <a:pt x="23446" y="404446"/>
                      <a:pt x="0" y="404446"/>
                    </a:cubicBezTo>
                  </a:path>
                </a:pathLst>
              </a:custGeom>
            </xdr:spPr>
            <xdr:style>
              <a:lnRef idx="2">
                <a:schemeClr val="accent3"/>
              </a:lnRef>
              <a:fillRef idx="0">
                <a:schemeClr val="accent3"/>
              </a:fillRef>
              <a:effectRef idx="1">
                <a:schemeClr val="accent3"/>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sp macro="" textlink="">
            <xdr:nvSpPr>
              <xdr:cNvPr id="73" name="Text Box 2"/>
              <xdr:cNvSpPr txBox="1">
                <a:spLocks noChangeArrowheads="1"/>
              </xdr:cNvSpPr>
            </xdr:nvSpPr>
            <xdr:spPr bwMode="auto">
              <a:xfrm>
                <a:off x="1721601" y="599441"/>
                <a:ext cx="1205119" cy="319131"/>
              </a:xfrm>
              <a:prstGeom prst="rect">
                <a:avLst/>
              </a:prstGeom>
              <a:noFill/>
              <a:ln w="9525">
                <a:noFill/>
                <a:miter lim="800000"/>
                <a:headEnd/>
                <a:tailEnd/>
              </a:ln>
            </xdr:spPr>
            <xdr:txBody>
              <a:bodyPr rot="0" vert="horz" wrap="square" lIns="91440" tIns="45720" rIns="91440" bIns="45720" anchor="t" anchorCtr="0">
                <a:noAutofit/>
              </a:bodyPr>
              <a:lstStyle/>
              <a:p>
                <a:pPr marL="0" marR="0">
                  <a:lnSpc>
                    <a:spcPct val="115000"/>
                  </a:lnSpc>
                  <a:spcBef>
                    <a:spcPts val="0"/>
                  </a:spcBef>
                  <a:spcAft>
                    <a:spcPts val="1000"/>
                  </a:spcAft>
                </a:pPr>
                <a:r>
                  <a:rPr lang="en-US" sz="800">
                    <a:effectLst/>
                    <a:latin typeface="Calibri"/>
                    <a:ea typeface="Calibri"/>
                    <a:cs typeface="Times New Roman"/>
                  </a:rPr>
                  <a:t>Above Grade</a:t>
                </a:r>
              </a:p>
            </xdr:txBody>
          </xdr:sp>
          <xdr:sp macro="" textlink="">
            <xdr:nvSpPr>
              <xdr:cNvPr id="74" name="Text Box 2"/>
              <xdr:cNvSpPr txBox="1">
                <a:spLocks noChangeArrowheads="1"/>
              </xdr:cNvSpPr>
            </xdr:nvSpPr>
            <xdr:spPr bwMode="auto">
              <a:xfrm>
                <a:off x="1721601" y="1179679"/>
                <a:ext cx="1301528" cy="348143"/>
              </a:xfrm>
              <a:prstGeom prst="rect">
                <a:avLst/>
              </a:prstGeom>
              <a:noFill/>
              <a:ln w="9525">
                <a:noFill/>
                <a:miter lim="800000"/>
                <a:headEnd/>
                <a:tailEnd/>
              </a:ln>
            </xdr:spPr>
            <xdr:txBody>
              <a:bodyPr rot="0" vert="horz" wrap="square" lIns="91440" tIns="45720" rIns="91440" bIns="45720" anchor="t" anchorCtr="0">
                <a:noAutofit/>
              </a:bodyPr>
              <a:lstStyle/>
              <a:p>
                <a:pPr marL="0" marR="0">
                  <a:lnSpc>
                    <a:spcPct val="115000"/>
                  </a:lnSpc>
                  <a:spcBef>
                    <a:spcPts val="0"/>
                  </a:spcBef>
                  <a:spcAft>
                    <a:spcPts val="1000"/>
                  </a:spcAft>
                </a:pPr>
                <a:r>
                  <a:rPr lang="en-US" sz="800">
                    <a:effectLst/>
                    <a:latin typeface="Calibri"/>
                    <a:ea typeface="Calibri"/>
                    <a:cs typeface="Times New Roman"/>
                  </a:rPr>
                  <a:t>Below Grade</a:t>
                </a:r>
              </a:p>
            </xdr:txBody>
          </xdr:sp>
        </xdr:grpSp>
        <xdr:sp macro="" textlink="">
          <xdr:nvSpPr>
            <xdr:cNvPr id="68" name="Freeform 67"/>
            <xdr:cNvSpPr/>
          </xdr:nvSpPr>
          <xdr:spPr>
            <a:xfrm rot="10800000" flipH="1" flipV="1">
              <a:off x="4866550" y="8087583"/>
              <a:ext cx="1068929" cy="203268"/>
            </a:xfrm>
            <a:custGeom>
              <a:avLst/>
              <a:gdLst>
                <a:gd name="connsiteX0" fmla="*/ 1679331 w 1679331"/>
                <a:gd name="connsiteY0" fmla="*/ 0 h 405245"/>
                <a:gd name="connsiteX1" fmla="*/ 1591408 w 1679331"/>
                <a:gd name="connsiteY1" fmla="*/ 8792 h 405245"/>
                <a:gd name="connsiteX2" fmla="*/ 1424354 w 1679331"/>
                <a:gd name="connsiteY2" fmla="*/ 17585 h 405245"/>
                <a:gd name="connsiteX3" fmla="*/ 1397977 w 1679331"/>
                <a:gd name="connsiteY3" fmla="*/ 26377 h 405245"/>
                <a:gd name="connsiteX4" fmla="*/ 1362808 w 1679331"/>
                <a:gd name="connsiteY4" fmla="*/ 35169 h 405245"/>
                <a:gd name="connsiteX5" fmla="*/ 1336431 w 1679331"/>
                <a:gd name="connsiteY5" fmla="*/ 43961 h 405245"/>
                <a:gd name="connsiteX6" fmla="*/ 1274885 w 1679331"/>
                <a:gd name="connsiteY6" fmla="*/ 52754 h 405245"/>
                <a:gd name="connsiteX7" fmla="*/ 1186962 w 1679331"/>
                <a:gd name="connsiteY7" fmla="*/ 79131 h 405245"/>
                <a:gd name="connsiteX8" fmla="*/ 1134208 w 1679331"/>
                <a:gd name="connsiteY8" fmla="*/ 114300 h 405245"/>
                <a:gd name="connsiteX9" fmla="*/ 1072662 w 1679331"/>
                <a:gd name="connsiteY9" fmla="*/ 131885 h 405245"/>
                <a:gd name="connsiteX10" fmla="*/ 993531 w 1679331"/>
                <a:gd name="connsiteY10" fmla="*/ 149469 h 405245"/>
                <a:gd name="connsiteX11" fmla="*/ 967154 w 1679331"/>
                <a:gd name="connsiteY11" fmla="*/ 167054 h 405245"/>
                <a:gd name="connsiteX12" fmla="*/ 940777 w 1679331"/>
                <a:gd name="connsiteY12" fmla="*/ 193431 h 405245"/>
                <a:gd name="connsiteX13" fmla="*/ 888023 w 1679331"/>
                <a:gd name="connsiteY13" fmla="*/ 211015 h 405245"/>
                <a:gd name="connsiteX14" fmla="*/ 861646 w 1679331"/>
                <a:gd name="connsiteY14" fmla="*/ 219808 h 405245"/>
                <a:gd name="connsiteX15" fmla="*/ 808892 w 1679331"/>
                <a:gd name="connsiteY15" fmla="*/ 246185 h 405245"/>
                <a:gd name="connsiteX16" fmla="*/ 720969 w 1679331"/>
                <a:gd name="connsiteY16" fmla="*/ 272561 h 405245"/>
                <a:gd name="connsiteX17" fmla="*/ 633046 w 1679331"/>
                <a:gd name="connsiteY17" fmla="*/ 325315 h 405245"/>
                <a:gd name="connsiteX18" fmla="*/ 580292 w 1679331"/>
                <a:gd name="connsiteY18" fmla="*/ 342900 h 405245"/>
                <a:gd name="connsiteX19" fmla="*/ 501162 w 1679331"/>
                <a:gd name="connsiteY19" fmla="*/ 351692 h 405245"/>
                <a:gd name="connsiteX20" fmla="*/ 272562 w 1679331"/>
                <a:gd name="connsiteY20" fmla="*/ 369277 h 405245"/>
                <a:gd name="connsiteX21" fmla="*/ 167054 w 1679331"/>
                <a:gd name="connsiteY21" fmla="*/ 386861 h 405245"/>
                <a:gd name="connsiteX22" fmla="*/ 114300 w 1679331"/>
                <a:gd name="connsiteY22" fmla="*/ 395654 h 405245"/>
                <a:gd name="connsiteX23" fmla="*/ 70338 w 1679331"/>
                <a:gd name="connsiteY23" fmla="*/ 404446 h 405245"/>
                <a:gd name="connsiteX24" fmla="*/ 0 w 1679331"/>
                <a:gd name="connsiteY24" fmla="*/ 404446 h 40524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1679331" h="405245">
                  <a:moveTo>
                    <a:pt x="1679331" y="0"/>
                  </a:moveTo>
                  <a:cubicBezTo>
                    <a:pt x="1650023" y="2931"/>
                    <a:pt x="1620792" y="6765"/>
                    <a:pt x="1591408" y="8792"/>
                  </a:cubicBezTo>
                  <a:cubicBezTo>
                    <a:pt x="1535778" y="12629"/>
                    <a:pt x="1479887" y="12536"/>
                    <a:pt x="1424354" y="17585"/>
                  </a:cubicBezTo>
                  <a:cubicBezTo>
                    <a:pt x="1415124" y="18424"/>
                    <a:pt x="1406888" y="23831"/>
                    <a:pt x="1397977" y="26377"/>
                  </a:cubicBezTo>
                  <a:cubicBezTo>
                    <a:pt x="1386358" y="29697"/>
                    <a:pt x="1374427" y="31849"/>
                    <a:pt x="1362808" y="35169"/>
                  </a:cubicBezTo>
                  <a:cubicBezTo>
                    <a:pt x="1353897" y="37715"/>
                    <a:pt x="1345519" y="42143"/>
                    <a:pt x="1336431" y="43961"/>
                  </a:cubicBezTo>
                  <a:cubicBezTo>
                    <a:pt x="1316110" y="48025"/>
                    <a:pt x="1295400" y="49823"/>
                    <a:pt x="1274885" y="52754"/>
                  </a:cubicBezTo>
                  <a:cubicBezTo>
                    <a:pt x="1210667" y="74159"/>
                    <a:pt x="1240113" y="65842"/>
                    <a:pt x="1186962" y="79131"/>
                  </a:cubicBezTo>
                  <a:cubicBezTo>
                    <a:pt x="1169377" y="90854"/>
                    <a:pt x="1154711" y="109175"/>
                    <a:pt x="1134208" y="114300"/>
                  </a:cubicBezTo>
                  <a:cubicBezTo>
                    <a:pt x="1024258" y="141786"/>
                    <a:pt x="1160958" y="106657"/>
                    <a:pt x="1072662" y="131885"/>
                  </a:cubicBezTo>
                  <a:cubicBezTo>
                    <a:pt x="1043699" y="140160"/>
                    <a:pt x="1023737" y="143428"/>
                    <a:pt x="993531" y="149469"/>
                  </a:cubicBezTo>
                  <a:cubicBezTo>
                    <a:pt x="984739" y="155331"/>
                    <a:pt x="975272" y="160289"/>
                    <a:pt x="967154" y="167054"/>
                  </a:cubicBezTo>
                  <a:cubicBezTo>
                    <a:pt x="957602" y="175014"/>
                    <a:pt x="951647" y="187392"/>
                    <a:pt x="940777" y="193431"/>
                  </a:cubicBezTo>
                  <a:cubicBezTo>
                    <a:pt x="924574" y="202433"/>
                    <a:pt x="905608" y="205153"/>
                    <a:pt x="888023" y="211015"/>
                  </a:cubicBezTo>
                  <a:cubicBezTo>
                    <a:pt x="879231" y="213946"/>
                    <a:pt x="869358" y="214667"/>
                    <a:pt x="861646" y="219808"/>
                  </a:cubicBezTo>
                  <a:cubicBezTo>
                    <a:pt x="832748" y="239073"/>
                    <a:pt x="840741" y="237085"/>
                    <a:pt x="808892" y="246185"/>
                  </a:cubicBezTo>
                  <a:cubicBezTo>
                    <a:pt x="779444" y="254599"/>
                    <a:pt x="748827" y="258632"/>
                    <a:pt x="720969" y="272561"/>
                  </a:cubicBezTo>
                  <a:cubicBezTo>
                    <a:pt x="666897" y="299598"/>
                    <a:pt x="696706" y="282876"/>
                    <a:pt x="633046" y="325315"/>
                  </a:cubicBezTo>
                  <a:cubicBezTo>
                    <a:pt x="617623" y="335597"/>
                    <a:pt x="597877" y="337038"/>
                    <a:pt x="580292" y="342900"/>
                  </a:cubicBezTo>
                  <a:cubicBezTo>
                    <a:pt x="555115" y="351293"/>
                    <a:pt x="527496" y="348400"/>
                    <a:pt x="501162" y="351692"/>
                  </a:cubicBezTo>
                  <a:cubicBezTo>
                    <a:pt x="355597" y="369888"/>
                    <a:pt x="537847" y="355315"/>
                    <a:pt x="272562" y="369277"/>
                  </a:cubicBezTo>
                  <a:lnTo>
                    <a:pt x="167054" y="386861"/>
                  </a:lnTo>
                  <a:cubicBezTo>
                    <a:pt x="149469" y="389792"/>
                    <a:pt x="131781" y="392158"/>
                    <a:pt x="114300" y="395654"/>
                  </a:cubicBezTo>
                  <a:cubicBezTo>
                    <a:pt x="99646" y="398585"/>
                    <a:pt x="85238" y="403300"/>
                    <a:pt x="70338" y="404446"/>
                  </a:cubicBezTo>
                  <a:cubicBezTo>
                    <a:pt x="46961" y="406244"/>
                    <a:pt x="23446" y="404446"/>
                    <a:pt x="0" y="404446"/>
                  </a:cubicBezTo>
                </a:path>
              </a:pathLst>
            </a:custGeom>
          </xdr:spPr>
          <xdr:style>
            <a:lnRef idx="2">
              <a:schemeClr val="accent3"/>
            </a:lnRef>
            <a:fillRef idx="0">
              <a:schemeClr val="accent3"/>
            </a:fillRef>
            <a:effectRef idx="1">
              <a:schemeClr val="accent3"/>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grpSp>
      <xdr:sp macro="" textlink="">
        <xdr:nvSpPr>
          <xdr:cNvPr id="14" name="Rectangle 13"/>
          <xdr:cNvSpPr/>
        </xdr:nvSpPr>
        <xdr:spPr>
          <a:xfrm>
            <a:off x="133350" y="9154954"/>
            <a:ext cx="3109674" cy="132826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u="sng">
                <a:solidFill>
                  <a:schemeClr val="tx1"/>
                </a:solidFill>
                <a:latin typeface="Arial" pitchFamily="34" charset="0"/>
                <a:cs typeface="Arial" pitchFamily="34" charset="0"/>
              </a:rPr>
              <a:t>Figure 1</a:t>
            </a:r>
            <a:r>
              <a:rPr lang="en-US" sz="1100">
                <a:solidFill>
                  <a:schemeClr val="tx1"/>
                </a:solidFill>
                <a:latin typeface="Arial" pitchFamily="34" charset="0"/>
                <a:cs typeface="Arial" pitchFamily="34" charset="0"/>
              </a:rPr>
              <a:t>.</a:t>
            </a:r>
          </a:p>
        </xdr:txBody>
      </xdr:sp>
    </xdr:grpSp>
    <xdr:clientData/>
  </xdr:twoCellAnchor>
  <mc:AlternateContent xmlns:mc="http://schemas.openxmlformats.org/markup-compatibility/2006">
    <mc:Choice xmlns:a14="http://schemas.microsoft.com/office/drawing/2010/main" Requires="a14">
      <xdr:twoCellAnchor editAs="oneCell">
        <xdr:from>
          <xdr:col>9</xdr:col>
          <xdr:colOff>942975</xdr:colOff>
          <xdr:row>7</xdr:row>
          <xdr:rowOff>28575</xdr:rowOff>
        </xdr:from>
        <xdr:to>
          <xdr:col>9</xdr:col>
          <xdr:colOff>2219325</xdr:colOff>
          <xdr:row>9</xdr:row>
          <xdr:rowOff>19050</xdr:rowOff>
        </xdr:to>
        <xdr:sp macro="" textlink="">
          <xdr:nvSpPr>
            <xdr:cNvPr id="10263" name="Option Button 23" hidden="1">
              <a:extLst>
                <a:ext uri="{63B3BB69-23CF-44E3-9099-C40C66FF867C}">
                  <a14:compatExt spid="_x0000_s102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All Other Systems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7</xdr:row>
          <xdr:rowOff>38100</xdr:rowOff>
        </xdr:from>
        <xdr:to>
          <xdr:col>11</xdr:col>
          <xdr:colOff>504825</xdr:colOff>
          <xdr:row>9</xdr:row>
          <xdr:rowOff>0</xdr:rowOff>
        </xdr:to>
        <xdr:sp macro="" textlink="">
          <xdr:nvSpPr>
            <xdr:cNvPr id="10264" name="Option Button 24" hidden="1">
              <a:extLst>
                <a:ext uri="{63B3BB69-23CF-44E3-9099-C40C66FF867C}">
                  <a14:compatExt spid="_x0000_s102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Heat Pump</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209550</xdr:colOff>
      <xdr:row>3</xdr:row>
      <xdr:rowOff>19050</xdr:rowOff>
    </xdr:from>
    <xdr:to>
      <xdr:col>12</xdr:col>
      <xdr:colOff>342900</xdr:colOff>
      <xdr:row>57</xdr:row>
      <xdr:rowOff>28575</xdr:rowOff>
    </xdr:to>
    <xdr:sp macro="" textlink="">
      <xdr:nvSpPr>
        <xdr:cNvPr id="2" name="Text Box 1">
          <a:extLst>
            <a:ext uri="{FF2B5EF4-FFF2-40B4-BE49-F238E27FC236}">
              <a16:creationId xmlns="" xmlns:a16="http://schemas.microsoft.com/office/drawing/2014/main" id="{00000000-0008-0000-0C00-000001600000}"/>
            </a:ext>
          </a:extLst>
        </xdr:cNvPr>
        <xdr:cNvSpPr txBox="1">
          <a:spLocks noChangeArrowheads="1"/>
        </xdr:cNvSpPr>
      </xdr:nvSpPr>
      <xdr:spPr bwMode="auto">
        <a:xfrm>
          <a:off x="8953500" y="666750"/>
          <a:ext cx="2457450" cy="9267825"/>
        </a:xfrm>
        <a:prstGeom prst="rect">
          <a:avLst/>
        </a:prstGeom>
        <a:solidFill>
          <a:srgbClr val="333399"/>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FFFFFF"/>
              </a:solidFill>
              <a:latin typeface="Arial"/>
              <a:cs typeface="Arial"/>
            </a:rPr>
            <a:t>Editing Instructions:</a:t>
          </a:r>
        </a:p>
        <a:p>
          <a:pPr algn="l" rtl="0">
            <a:defRPr sz="1000"/>
          </a:pPr>
          <a:endParaRPr lang="en-US" sz="1000" b="0" i="0" u="none" strike="noStrike" baseline="0">
            <a:solidFill>
              <a:srgbClr val="FFFFFF"/>
            </a:solidFill>
            <a:latin typeface="Arial"/>
            <a:cs typeface="Arial"/>
          </a:endParaRPr>
        </a:p>
        <a:p>
          <a:pPr algn="l" rtl="0">
            <a:defRPr sz="1000"/>
          </a:pPr>
          <a:r>
            <a:rPr lang="en-US" sz="1000" b="0" i="0" u="none" strike="noStrike" baseline="0">
              <a:solidFill>
                <a:srgbClr val="FFFFFF"/>
              </a:solidFill>
              <a:latin typeface="Arial"/>
              <a:cs typeface="Arial"/>
            </a:rPr>
            <a:t>Only white areas on the sheet can be edited. Do not delete rows, columns or cells. This will disrupt the indexing reference to the companion worksheet. </a:t>
          </a:r>
        </a:p>
        <a:p>
          <a:pPr algn="l" rtl="0">
            <a:defRPr sz="1000"/>
          </a:pPr>
          <a:endParaRPr lang="en-US" sz="1000" b="0" i="0" u="none" strike="noStrike" baseline="0">
            <a:solidFill>
              <a:srgbClr val="FFFFFF"/>
            </a:solidFill>
            <a:latin typeface="Arial"/>
            <a:cs typeface="Arial"/>
          </a:endParaRPr>
        </a:p>
        <a:p>
          <a:pPr algn="l" rtl="0">
            <a:defRPr sz="1000"/>
          </a:pPr>
          <a:r>
            <a:rPr lang="en-US" sz="1000" b="0" i="0" u="none" strike="noStrike" baseline="0">
              <a:solidFill>
                <a:srgbClr val="FFFFFF"/>
              </a:solidFill>
              <a:latin typeface="Arial"/>
              <a:cs typeface="Arial"/>
            </a:rPr>
            <a:t>Enter component description, and calculated U-factor. Submit the detailed calculations as part of the application for your building permit. </a:t>
          </a:r>
        </a:p>
        <a:p>
          <a:pPr algn="l" rtl="0">
            <a:defRPr sz="1000"/>
          </a:pPr>
          <a:endParaRPr lang="en-US" sz="1000" b="0" i="0" u="none" strike="noStrike" baseline="0">
            <a:solidFill>
              <a:srgbClr val="FFFFFF"/>
            </a:solidFill>
            <a:latin typeface="Arial"/>
            <a:cs typeface="Arial"/>
          </a:endParaRPr>
        </a:p>
        <a:p>
          <a:pPr algn="l" rtl="0">
            <a:defRPr sz="1000"/>
          </a:pPr>
          <a:r>
            <a:rPr lang="en-US" sz="1000" b="0" i="0" u="none" strike="noStrike" baseline="0">
              <a:solidFill>
                <a:srgbClr val="FFFFFF"/>
              </a:solidFill>
              <a:latin typeface="Arial"/>
              <a:cs typeface="Arial"/>
            </a:rPr>
            <a:t>Where proposed construction assemblies are not represented in Appendix A tables, values shall be calculated in accordance with Chapters 21-29 in Standard RS-1 listed in Chapter 5, (ASHRAE Handbook of Fundamentals) using the framing factors listed in Appendix A where applicable.</a:t>
          </a:r>
        </a:p>
        <a:p>
          <a:pPr algn="l" rtl="0">
            <a:defRPr sz="1000"/>
          </a:pPr>
          <a:endParaRPr lang="en-US" sz="1000" b="0" i="0" u="none" strike="noStrike" baseline="0">
            <a:solidFill>
              <a:srgbClr val="FFFFFF"/>
            </a:solidFill>
            <a:latin typeface="Arial"/>
            <a:cs typeface="Arial"/>
          </a:endParaRPr>
        </a:p>
        <a:p>
          <a:pPr algn="l" rtl="0">
            <a:defRPr sz="1000"/>
          </a:pPr>
          <a:r>
            <a:rPr lang="en-US" sz="1000" b="0" i="0" u="none" strike="noStrike" baseline="0">
              <a:solidFill>
                <a:srgbClr val="FFFFFF"/>
              </a:solidFill>
              <a:latin typeface="Arial"/>
              <a:cs typeface="Arial"/>
            </a:rPr>
            <a:t>For envelope assemblies containing metal framing, the U-factor shall be determined by one of the following methods:</a:t>
          </a:r>
        </a:p>
        <a:p>
          <a:pPr algn="l" rtl="0">
            <a:defRPr sz="1000"/>
          </a:pPr>
          <a:endParaRPr lang="en-US" sz="1000" b="0" i="0" u="none" strike="noStrike" baseline="0">
            <a:solidFill>
              <a:srgbClr val="FFFFFF"/>
            </a:solidFill>
            <a:latin typeface="Arial"/>
            <a:cs typeface="Arial"/>
          </a:endParaRPr>
        </a:p>
        <a:p>
          <a:pPr algn="l" rtl="0">
            <a:defRPr sz="1000"/>
          </a:pPr>
          <a:r>
            <a:rPr lang="en-US" sz="1000" b="0" i="0" u="none" strike="noStrike" baseline="0">
              <a:solidFill>
                <a:srgbClr val="FFFFFF"/>
              </a:solidFill>
              <a:latin typeface="Arial"/>
              <a:cs typeface="Arial"/>
            </a:rPr>
            <a:t>1. Results of laboratory or field measurements.</a:t>
          </a:r>
        </a:p>
        <a:p>
          <a:pPr algn="l" rtl="0">
            <a:defRPr sz="1000"/>
          </a:pPr>
          <a:r>
            <a:rPr lang="en-US" sz="1000" b="0" i="0" u="none" strike="noStrike" baseline="0">
              <a:solidFill>
                <a:srgbClr val="FFFFFF"/>
              </a:solidFill>
              <a:latin typeface="Arial"/>
              <a:cs typeface="Arial"/>
            </a:rPr>
            <a:t>2. Standard RS-25, listed in Chapter 5, where the metal framing is bonded on one or both sides to a metal skin or covering.</a:t>
          </a:r>
        </a:p>
        <a:p>
          <a:pPr algn="l" rtl="0">
            <a:defRPr sz="1000"/>
          </a:pPr>
          <a:r>
            <a:rPr lang="en-US" sz="1000" b="0" i="0" u="none" strike="noStrike" baseline="0">
              <a:solidFill>
                <a:srgbClr val="FFFFFF"/>
              </a:solidFill>
              <a:latin typeface="Arial"/>
              <a:cs typeface="Arial"/>
            </a:rPr>
            <a:t>3. The zone method as provided in Chapter 24 of Standard RS-1, listed in Chapter 5.</a:t>
          </a:r>
        </a:p>
        <a:p>
          <a:pPr algn="l" rtl="0">
            <a:defRPr sz="1000"/>
          </a:pPr>
          <a:r>
            <a:rPr lang="en-US" sz="1000" b="0" i="0" u="none" strike="noStrike" baseline="0">
              <a:solidFill>
                <a:srgbClr val="FFFFFF"/>
              </a:solidFill>
              <a:latin typeface="Arial"/>
              <a:cs typeface="Arial"/>
            </a:rPr>
            <a:t>4. Results of parallel path correction factors for effective framing/cavity R-values as provided in </a:t>
          </a:r>
          <a:r>
            <a:rPr lang="en-US" sz="1000" b="0" i="0" u="none" strike="noStrike" baseline="0">
              <a:solidFill>
                <a:srgbClr val="FFFFFF"/>
              </a:solidFill>
              <a:latin typeface="Arial"/>
              <a:ea typeface="+mn-ea"/>
              <a:cs typeface="Arial"/>
            </a:rPr>
            <a:t>TABLE A103.3.6.1(1)</a:t>
          </a:r>
          <a:r>
            <a:rPr lang="en-US" sz="1000" b="1" baseline="0">
              <a:latin typeface="+mn-lt"/>
              <a:ea typeface="+mn-ea"/>
              <a:cs typeface="+mn-cs"/>
            </a:rPr>
            <a:t> </a:t>
          </a:r>
          <a:r>
            <a:rPr lang="en-US" sz="1000" b="0" i="0" u="none" strike="noStrike" baseline="0">
              <a:solidFill>
                <a:srgbClr val="FFFFFF"/>
              </a:solidFill>
              <a:latin typeface="Arial"/>
              <a:cs typeface="Arial"/>
            </a:rPr>
            <a:t>: Effective R-Values for Metal Framing and Cavity Only for metal stud walls and roof/ceilings.</a:t>
          </a:r>
        </a:p>
      </xdr:txBody>
    </xdr:sp>
    <xdr:clientData/>
  </xdr:twoCellAnchor>
  <mc:AlternateContent xmlns:mc="http://schemas.openxmlformats.org/markup-compatibility/2006">
    <mc:Choice xmlns:a14="http://schemas.microsoft.com/office/drawing/2010/main" Requires="a14">
      <xdr:twoCellAnchor editAs="oneCell">
        <xdr:from>
          <xdr:col>4</xdr:col>
          <xdr:colOff>38100</xdr:colOff>
          <xdr:row>111</xdr:row>
          <xdr:rowOff>9525</xdr:rowOff>
        </xdr:from>
        <xdr:to>
          <xdr:col>6</xdr:col>
          <xdr:colOff>133350</xdr:colOff>
          <xdr:row>111</xdr:row>
          <xdr:rowOff>295275</xdr:rowOff>
        </xdr:to>
        <xdr:sp macro="" textlink="">
          <xdr:nvSpPr>
            <xdr:cNvPr id="13313" name="Button 1" hidden="1">
              <a:extLst>
                <a:ext uri="{63B3BB69-23CF-44E3-9099-C40C66FF867C}">
                  <a14:compatExt spid="_x0000_s13313"/>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en-US" sz="1000" b="1" i="0" u="none" strike="noStrike" baseline="0">
                  <a:solidFill>
                    <a:srgbClr val="000000"/>
                  </a:solidFill>
                  <a:latin typeface="Arial"/>
                  <a:cs typeface="Arial"/>
                </a:rPr>
                <a:t>Return to Input</a:t>
              </a:r>
            </a:p>
          </xdr:txBody>
        </xdr:sp>
        <xdr:clientData fPrintsWithSheet="0"/>
      </xdr:twoCellAnchor>
    </mc:Choice>
    <mc:Fallback/>
  </mc:AlternateContent>
  <xdr:twoCellAnchor editAs="oneCell">
    <xdr:from>
      <xdr:col>20</xdr:col>
      <xdr:colOff>76201</xdr:colOff>
      <xdr:row>7</xdr:row>
      <xdr:rowOff>85725</xdr:rowOff>
    </xdr:from>
    <xdr:to>
      <xdr:col>34</xdr:col>
      <xdr:colOff>524999</xdr:colOff>
      <xdr:row>40</xdr:row>
      <xdr:rowOff>114300</xdr:rowOff>
    </xdr:to>
    <xdr:pic>
      <xdr:nvPicPr>
        <xdr:cNvPr id="4" name="Picture 3">
          <a:extLst>
            <a:ext uri="{FF2B5EF4-FFF2-40B4-BE49-F238E27FC236}">
              <a16:creationId xmlns=""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92451" y="1419225"/>
          <a:ext cx="8583148" cy="5686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495300</xdr:colOff>
      <xdr:row>7</xdr:row>
      <xdr:rowOff>114300</xdr:rowOff>
    </xdr:from>
    <xdr:to>
      <xdr:col>20</xdr:col>
      <xdr:colOff>47625</xdr:colOff>
      <xdr:row>39</xdr:row>
      <xdr:rowOff>151082</xdr:rowOff>
    </xdr:to>
    <xdr:pic>
      <xdr:nvPicPr>
        <xdr:cNvPr id="5" name="Picture 4">
          <a:extLst>
            <a:ext uri="{FF2B5EF4-FFF2-40B4-BE49-F238E27FC236}">
              <a16:creationId xmlns=""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563350" y="1447800"/>
          <a:ext cx="4200525" cy="55231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Cities" displayName="Cities" ref="C6:E241" totalsRowShown="0">
  <autoFilter ref="C6:E241"/>
  <tableColumns count="3">
    <tableColumn id="1" name="Column1" dataDxfId="32" dataCellStyle="Normal 4">
      <calculatedColumnFormula>C6+1</calculatedColumnFormula>
    </tableColumn>
    <tableColumn id="2" name="City" dataDxfId="31" dataCellStyle="Normal 3"/>
    <tableColumn id="3" name="Temp" dataDxfId="30" dataCellStyle="Normal 3"/>
  </tableColumns>
  <tableStyleInfo name="TableStyleMedium2" showFirstColumn="0" showLastColumn="0" showRowStripes="1" showColumnStripes="0"/>
</table>
</file>

<file path=xl/tables/table2.xml><?xml version="1.0" encoding="utf-8"?>
<table xmlns="http://schemas.openxmlformats.org/spreadsheetml/2006/main" id="2" name="Attic" displayName="Attic" ref="K6:M14" totalsRowShown="0" dataDxfId="29">
  <autoFilter ref="K6:M14"/>
  <tableColumns count="3">
    <tableColumn id="1" name="Column1" dataDxfId="28" dataCellStyle="Normal 4"/>
    <tableColumn id="2" name="R-Value" dataDxfId="27"/>
    <tableColumn id="3" name="U-Factor" dataDxfId="26"/>
  </tableColumns>
  <tableStyleInfo name="TableStyleMedium2" showFirstColumn="0" showLastColumn="0" showRowStripes="1" showColumnStripes="0"/>
</table>
</file>

<file path=xl/tables/table3.xml><?xml version="1.0" encoding="utf-8"?>
<table xmlns="http://schemas.openxmlformats.org/spreadsheetml/2006/main" id="3" name="Rafter_or_Joist_Ceilings" displayName="Rafter_or_Joist_Ceilings" ref="O6:Q14" totalsRowShown="0" dataDxfId="25">
  <autoFilter ref="O6:Q14"/>
  <tableColumns count="3">
    <tableColumn id="1" name="Column1" dataDxfId="24"/>
    <tableColumn id="2" name="R-Value" dataDxfId="23"/>
    <tableColumn id="3" name="U-Factor" dataDxfId="22"/>
  </tableColumns>
  <tableStyleInfo name="TableStyleMedium2" showFirstColumn="0" showLastColumn="0" showRowStripes="1" showColumnStripes="0"/>
</table>
</file>

<file path=xl/tables/table4.xml><?xml version="1.0" encoding="utf-8"?>
<table xmlns="http://schemas.openxmlformats.org/spreadsheetml/2006/main" id="5" name="Floors" displayName="Floors" ref="W6:Y12" totalsRowShown="0" dataDxfId="21">
  <autoFilter ref="W6:Y12"/>
  <tableColumns count="3">
    <tableColumn id="1" name="Column1" dataDxfId="20"/>
    <tableColumn id="2" name="R-Value" dataDxfId="19"/>
    <tableColumn id="3" name="U-Factor" dataDxfId="18"/>
  </tableColumns>
  <tableStyleInfo name="TableStyleMedium2" showFirstColumn="0" showLastColumn="0" showRowStripes="1" showColumnStripes="0"/>
</table>
</file>

<file path=xl/tables/table5.xml><?xml version="1.0" encoding="utf-8"?>
<table xmlns="http://schemas.openxmlformats.org/spreadsheetml/2006/main" id="10" name="Slab_on_Grade" displayName="Slab_on_Grade" ref="AF6:AH11" totalsRowShown="0" dataDxfId="17">
  <autoFilter ref="AF6:AH11"/>
  <tableColumns count="3">
    <tableColumn id="1" name="Column1" dataDxfId="16" dataCellStyle="Normal 4"/>
    <tableColumn id="2" name="R-Value" dataDxfId="15"/>
    <tableColumn id="3" name="F-Factor" dataDxfId="14"/>
  </tableColumns>
  <tableStyleInfo name="TableStyleMedium2" showFirstColumn="0" showLastColumn="0" showRowStripes="1" showColumnStripes="0"/>
</table>
</file>

<file path=xl/tables/table6.xml><?xml version="1.0" encoding="utf-8"?>
<table xmlns="http://schemas.openxmlformats.org/spreadsheetml/2006/main" id="11" name="Duct_Location" displayName="Duct_Location" ref="AJ6:AL10" totalsRowShown="0" dataDxfId="13">
  <autoFilter ref="AJ6:AL10"/>
  <tableColumns count="3">
    <tableColumn id="1" name="Offset" dataDxfId="12" dataCellStyle="Normal 4">
      <calculatedColumnFormula>AJ6+1</calculatedColumnFormula>
    </tableColumn>
    <tableColumn id="2" name="location of ducts" dataDxfId="11" dataCellStyle="Normal 4"/>
    <tableColumn id="3" name="Heat loss correction" dataDxfId="10" dataCellStyle="Normal 4"/>
  </tableColumns>
  <tableStyleInfo name="TableStyleMedium2" showFirstColumn="0" showLastColumn="0" showRowStripes="1" showColumnStripes="0"/>
</table>
</file>

<file path=xl/tables/table7.xml><?xml version="1.0" encoding="utf-8"?>
<table xmlns="http://schemas.openxmlformats.org/spreadsheetml/2006/main" id="4" name="Above_Grade_Walls" displayName="Above_Grade_Walls" ref="S6:U13" totalsRowShown="0" dataDxfId="9">
  <autoFilter ref="S6:U13"/>
  <tableColumns count="3">
    <tableColumn id="1" name="Column1" dataDxfId="8"/>
    <tableColumn id="2" name="R-Value" dataDxfId="7"/>
    <tableColumn id="3" name="U-Factor" dataDxfId="6"/>
  </tableColumns>
  <tableStyleInfo name="TableStyleMedium2" showFirstColumn="0" showLastColumn="0" showRowStripes="1" showColumnStripes="0"/>
</table>
</file>

<file path=xl/tables/table8.xml><?xml version="1.0" encoding="utf-8"?>
<table xmlns="http://schemas.openxmlformats.org/spreadsheetml/2006/main" id="211" name="Attic212" displayName="Attic212" ref="G6:I21" totalsRowShown="0" dataDxfId="5">
  <autoFilter ref="G6:I21"/>
  <tableColumns count="3">
    <tableColumn id="1" name="Column1" dataDxfId="4" dataCellStyle="Normal 4"/>
    <tableColumn id="2" name="R-Value" dataDxfId="3"/>
    <tableColumn id="3" name="U-Factor"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 Id="rId9" Type="http://schemas.openxmlformats.org/officeDocument/2006/relationships/table" Target="../tables/table8.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7"/>
  <sheetViews>
    <sheetView showGridLines="0" tabSelected="1" zoomScaleNormal="100" workbookViewId="0">
      <selection activeCell="N47" sqref="N47"/>
    </sheetView>
  </sheetViews>
  <sheetFormatPr defaultColWidth="9.140625" defaultRowHeight="15.75" x14ac:dyDescent="0.25"/>
  <cols>
    <col min="1" max="1" width="7.85546875" style="19" customWidth="1"/>
    <col min="2" max="2" width="1.42578125" style="19" customWidth="1"/>
    <col min="3" max="4" width="1.5703125" style="19" customWidth="1"/>
    <col min="5" max="5" width="1.5703125" style="23" customWidth="1"/>
    <col min="6" max="6" width="1.85546875" style="54" customWidth="1"/>
    <col min="7" max="7" width="12.5703125" style="50" customWidth="1"/>
    <col min="8" max="8" width="7.42578125" style="19" customWidth="1"/>
    <col min="9" max="9" width="5.7109375" style="19" customWidth="1"/>
    <col min="10" max="10" width="37.28515625" style="19" customWidth="1"/>
    <col min="11" max="11" width="7.85546875" style="19" customWidth="1"/>
    <col min="12" max="12" width="13.5703125" style="19" customWidth="1"/>
    <col min="13" max="13" width="3.28515625" style="19" customWidth="1"/>
    <col min="14" max="14" width="11.5703125" style="19" customWidth="1"/>
    <col min="15" max="15" width="2.85546875" style="19" customWidth="1"/>
    <col min="16" max="16" width="12" style="19" customWidth="1"/>
    <col min="17" max="17" width="9.140625" style="19"/>
    <col min="18" max="18" width="9.140625" style="19" customWidth="1"/>
    <col min="19" max="19" width="2.42578125" style="19" customWidth="1"/>
    <col min="20" max="20" width="9.140625" style="19"/>
    <col min="21" max="21" width="9.140625" style="19" customWidth="1"/>
    <col min="22" max="22" width="2.42578125" style="19" customWidth="1"/>
    <col min="23" max="16384" width="9.140625" style="19"/>
  </cols>
  <sheetData>
    <row r="1" spans="1:22" s="9" customFormat="1" ht="18.75" x14ac:dyDescent="0.3">
      <c r="A1" s="22" t="s">
        <v>290</v>
      </c>
      <c r="E1" s="23"/>
      <c r="F1" s="54"/>
      <c r="G1" s="50"/>
      <c r="I1" s="21"/>
    </row>
    <row r="2" spans="1:22" s="9" customFormat="1" ht="95.25" customHeight="1" x14ac:dyDescent="0.3">
      <c r="A2" s="274" t="s">
        <v>440</v>
      </c>
      <c r="B2" s="275"/>
      <c r="C2" s="275"/>
      <c r="D2" s="275"/>
      <c r="E2" s="275"/>
      <c r="F2" s="275"/>
      <c r="G2" s="275"/>
      <c r="H2" s="275"/>
      <c r="I2" s="275"/>
      <c r="J2" s="275"/>
      <c r="K2" s="275"/>
      <c r="L2" s="275"/>
      <c r="M2" s="275"/>
      <c r="N2" s="275"/>
      <c r="O2" s="275"/>
      <c r="P2" s="275"/>
      <c r="Q2" s="275"/>
      <c r="R2" s="276"/>
      <c r="S2" s="59"/>
      <c r="T2" s="59"/>
      <c r="U2" s="126"/>
      <c r="V2" s="59"/>
    </row>
    <row r="3" spans="1:22" s="9" customFormat="1" ht="23.25" customHeight="1" x14ac:dyDescent="0.3">
      <c r="A3" s="280" t="s">
        <v>441</v>
      </c>
      <c r="B3" s="281"/>
      <c r="C3" s="281"/>
      <c r="D3" s="281"/>
      <c r="E3" s="281"/>
      <c r="F3" s="281"/>
      <c r="G3" s="281"/>
      <c r="H3" s="281"/>
      <c r="I3" s="281"/>
      <c r="J3" s="281"/>
      <c r="K3" s="281"/>
      <c r="L3" s="281"/>
      <c r="M3" s="281"/>
      <c r="N3" s="281"/>
      <c r="O3" s="281"/>
      <c r="P3" s="281"/>
      <c r="Q3" s="281"/>
      <c r="R3" s="282"/>
      <c r="S3" s="59"/>
      <c r="T3" s="59"/>
      <c r="U3" s="126"/>
      <c r="V3" s="59"/>
    </row>
    <row r="4" spans="1:22" s="7" customFormat="1" ht="14.25" customHeight="1" x14ac:dyDescent="0.25">
      <c r="B4" s="110" t="s">
        <v>0</v>
      </c>
      <c r="E4" s="23"/>
      <c r="F4" s="54"/>
      <c r="G4" s="50"/>
      <c r="L4" s="110" t="s">
        <v>1</v>
      </c>
    </row>
    <row r="5" spans="1:22" ht="15" x14ac:dyDescent="0.25">
      <c r="B5" s="284" t="s">
        <v>445</v>
      </c>
      <c r="C5" s="277"/>
      <c r="D5" s="277"/>
      <c r="E5" s="277"/>
      <c r="F5" s="277"/>
      <c r="G5" s="277"/>
      <c r="H5" s="277"/>
      <c r="I5" s="277"/>
      <c r="J5" s="277"/>
      <c r="L5" s="284" t="s">
        <v>446</v>
      </c>
      <c r="M5" s="277"/>
      <c r="N5" s="277"/>
      <c r="O5" s="277"/>
      <c r="P5" s="277"/>
      <c r="Q5" s="277"/>
      <c r="U5" s="127"/>
    </row>
    <row r="6" spans="1:22" ht="15" x14ac:dyDescent="0.25">
      <c r="B6" s="285" t="s">
        <v>448</v>
      </c>
      <c r="C6" s="278"/>
      <c r="D6" s="278"/>
      <c r="E6" s="278"/>
      <c r="F6" s="278"/>
      <c r="G6" s="278"/>
      <c r="H6" s="278"/>
      <c r="I6" s="278"/>
      <c r="J6" s="278"/>
      <c r="L6" s="279" t="s">
        <v>444</v>
      </c>
      <c r="M6" s="278"/>
      <c r="N6" s="278"/>
      <c r="O6" s="278"/>
      <c r="P6" s="278"/>
      <c r="Q6" s="278"/>
      <c r="U6" s="127"/>
    </row>
    <row r="7" spans="1:22" ht="15" x14ac:dyDescent="0.25">
      <c r="B7" s="284" t="s">
        <v>447</v>
      </c>
      <c r="C7" s="277"/>
      <c r="D7" s="277"/>
      <c r="E7" s="277"/>
      <c r="F7" s="277"/>
      <c r="G7" s="277"/>
      <c r="H7" s="277"/>
      <c r="I7" s="277"/>
      <c r="J7" s="277"/>
      <c r="L7" s="279" t="s">
        <v>443</v>
      </c>
      <c r="M7" s="278"/>
      <c r="N7" s="278"/>
      <c r="O7" s="278"/>
      <c r="P7" s="278"/>
      <c r="Q7" s="278"/>
    </row>
    <row r="8" spans="1:22" ht="4.5" customHeight="1" x14ac:dyDescent="0.25">
      <c r="B8" s="92"/>
      <c r="C8" s="92"/>
      <c r="D8" s="92"/>
      <c r="E8" s="92"/>
      <c r="F8" s="92"/>
      <c r="G8" s="92"/>
      <c r="H8" s="92"/>
      <c r="I8" s="92"/>
      <c r="J8" s="92"/>
      <c r="K8" s="20"/>
      <c r="L8" s="93"/>
      <c r="M8" s="93"/>
      <c r="N8" s="93"/>
      <c r="O8" s="93"/>
      <c r="P8" s="93"/>
      <c r="Q8" s="93"/>
    </row>
    <row r="9" spans="1:22" x14ac:dyDescent="0.25">
      <c r="B9" s="92"/>
      <c r="C9" s="92"/>
      <c r="D9" s="92"/>
      <c r="E9" s="114" t="s">
        <v>294</v>
      </c>
      <c r="F9" s="92"/>
      <c r="G9" s="92"/>
      <c r="H9" s="92"/>
      <c r="I9" s="92"/>
      <c r="J9" s="92"/>
      <c r="K9" s="20"/>
      <c r="L9" s="93"/>
      <c r="M9" s="93"/>
      <c r="N9" s="93"/>
      <c r="O9" s="93"/>
      <c r="P9" s="93"/>
      <c r="Q9" s="93"/>
    </row>
    <row r="10" spans="1:22" ht="4.5" customHeight="1" x14ac:dyDescent="0.25">
      <c r="B10" s="92"/>
      <c r="C10" s="92"/>
      <c r="D10" s="92"/>
      <c r="E10" s="92"/>
      <c r="F10" s="92"/>
      <c r="G10" s="92"/>
      <c r="H10" s="92"/>
      <c r="I10" s="92"/>
      <c r="J10" s="92"/>
      <c r="K10" s="20"/>
      <c r="L10" s="93"/>
      <c r="M10" s="93"/>
      <c r="N10" s="93"/>
      <c r="O10" s="93"/>
      <c r="P10" s="93"/>
      <c r="Q10" s="93"/>
    </row>
    <row r="11" spans="1:22" x14ac:dyDescent="0.25">
      <c r="B11" s="111" t="s">
        <v>314</v>
      </c>
      <c r="F11" s="55"/>
      <c r="G11" s="56"/>
      <c r="J11" s="20"/>
      <c r="K11" s="20"/>
      <c r="L11" s="20"/>
      <c r="M11" s="20"/>
      <c r="N11" s="20"/>
      <c r="O11" s="20"/>
      <c r="P11" s="20"/>
    </row>
    <row r="12" spans="1:22" s="8" customFormat="1" x14ac:dyDescent="0.25">
      <c r="B12" s="23"/>
      <c r="C12" s="24"/>
      <c r="D12" s="25"/>
      <c r="E12" s="114" t="s">
        <v>2</v>
      </c>
      <c r="F12" s="26"/>
      <c r="G12" s="51"/>
      <c r="H12" s="24"/>
      <c r="I12" s="25"/>
      <c r="J12" s="25"/>
      <c r="K12" s="25"/>
      <c r="L12" s="27" t="s">
        <v>327</v>
      </c>
      <c r="M12" s="25"/>
      <c r="N12" s="25"/>
      <c r="O12" s="25"/>
      <c r="P12" s="25"/>
      <c r="Q12" s="118">
        <f>IF(OR(J13="",J13=LookUps!D7),"_______",VLOOKUP(J13,City_List,2,FALSE))</f>
        <v>25</v>
      </c>
      <c r="R12" s="23"/>
      <c r="S12" s="23"/>
      <c r="T12" s="23"/>
      <c r="U12" s="23"/>
      <c r="V12" s="23"/>
    </row>
    <row r="13" spans="1:22" x14ac:dyDescent="0.25">
      <c r="B13" s="26"/>
      <c r="C13" s="27"/>
      <c r="D13" s="27"/>
      <c r="E13" s="25"/>
      <c r="F13" s="28"/>
      <c r="G13" s="63" t="s">
        <v>281</v>
      </c>
      <c r="H13" s="28"/>
      <c r="I13" s="28"/>
      <c r="J13" s="125" t="s">
        <v>119</v>
      </c>
      <c r="K13" s="28"/>
      <c r="L13" s="27" t="s">
        <v>4</v>
      </c>
      <c r="M13" s="27"/>
      <c r="N13" s="27"/>
      <c r="Q13" s="118">
        <f>IF(OR(J13="",J13=LookUps!D7),"_______",IndoorDesignTemp-Q12)</f>
        <v>45</v>
      </c>
      <c r="R13" s="26"/>
      <c r="S13" s="26"/>
      <c r="T13" s="26"/>
      <c r="U13" s="26"/>
      <c r="V13" s="26"/>
    </row>
    <row r="14" spans="1:22" x14ac:dyDescent="0.25">
      <c r="B14" s="26"/>
      <c r="C14" s="27"/>
      <c r="D14" s="27"/>
      <c r="E14" s="25"/>
      <c r="F14" s="29"/>
      <c r="G14" s="58"/>
      <c r="H14" s="29"/>
      <c r="I14" s="29"/>
      <c r="J14" s="29"/>
      <c r="K14" s="29"/>
      <c r="L14" s="64" t="str">
        <f>"    ∆T = Indoor ("&amp;LookUps!A6&amp;" degrees) - Outdoor Design Temp"</f>
        <v xml:space="preserve">    ∆T = Indoor (70 degrees) - Outdoor Design Temp</v>
      </c>
      <c r="N14" s="27"/>
      <c r="O14" s="27"/>
      <c r="P14" s="27"/>
      <c r="Q14" s="26"/>
      <c r="R14" s="26"/>
      <c r="S14" s="26"/>
      <c r="T14" s="26"/>
      <c r="U14" s="26"/>
      <c r="V14" s="26"/>
    </row>
    <row r="15" spans="1:22" ht="4.5" customHeight="1" x14ac:dyDescent="0.25">
      <c r="B15" s="26"/>
      <c r="C15" s="30"/>
      <c r="D15" s="30"/>
      <c r="E15" s="25"/>
      <c r="F15" s="27"/>
      <c r="G15" s="52"/>
      <c r="H15" s="27"/>
      <c r="I15" s="31"/>
      <c r="J15" s="27"/>
      <c r="K15" s="27"/>
      <c r="L15" s="27"/>
      <c r="M15" s="27"/>
      <c r="N15" s="27"/>
      <c r="O15" s="27"/>
      <c r="P15" s="27"/>
      <c r="Q15" s="26"/>
      <c r="R15" s="26"/>
      <c r="S15" s="26"/>
      <c r="T15" s="26"/>
      <c r="U15" s="26"/>
      <c r="V15" s="26"/>
    </row>
    <row r="16" spans="1:22" x14ac:dyDescent="0.25">
      <c r="B16" s="26"/>
      <c r="C16" s="24"/>
      <c r="D16" s="27"/>
      <c r="E16" s="115" t="s">
        <v>284</v>
      </c>
      <c r="F16" s="26"/>
      <c r="G16" s="51"/>
      <c r="H16" s="24"/>
      <c r="I16" s="25"/>
      <c r="J16" s="25"/>
      <c r="K16" s="25"/>
      <c r="L16" s="25"/>
      <c r="M16" s="25"/>
      <c r="N16" s="27"/>
      <c r="O16" s="27"/>
      <c r="P16" s="27"/>
      <c r="Q16" s="26"/>
      <c r="R16" s="26"/>
      <c r="S16" s="26"/>
      <c r="T16" s="26"/>
      <c r="U16" s="26"/>
      <c r="V16" s="26"/>
    </row>
    <row r="17" spans="2:22" x14ac:dyDescent="0.25">
      <c r="B17" s="26"/>
      <c r="C17" s="24"/>
      <c r="D17" s="27"/>
      <c r="E17" s="24"/>
      <c r="F17" s="32" t="s">
        <v>282</v>
      </c>
      <c r="G17" s="51"/>
      <c r="H17" s="24"/>
      <c r="I17" s="25"/>
      <c r="J17" s="25"/>
      <c r="K17" s="25"/>
      <c r="L17" s="25"/>
      <c r="M17" s="25"/>
      <c r="N17" s="27"/>
      <c r="O17" s="27"/>
      <c r="P17" s="27"/>
      <c r="Q17" s="26"/>
      <c r="R17" s="26"/>
      <c r="S17" s="26"/>
      <c r="T17" s="26"/>
      <c r="U17" s="26"/>
      <c r="V17" s="26"/>
    </row>
    <row r="18" spans="2:22" s="8" customFormat="1" x14ac:dyDescent="0.25">
      <c r="B18" s="23"/>
      <c r="C18" s="25"/>
      <c r="D18" s="25"/>
      <c r="E18" s="25"/>
      <c r="F18" s="26"/>
      <c r="G18" s="63" t="s">
        <v>281</v>
      </c>
      <c r="H18" s="23"/>
      <c r="I18" s="27" t="s">
        <v>267</v>
      </c>
      <c r="J18" s="27"/>
      <c r="K18" s="27"/>
      <c r="L18" s="85">
        <v>4851</v>
      </c>
      <c r="M18" s="27"/>
      <c r="O18" s="30"/>
      <c r="P18" s="27"/>
      <c r="R18" s="23"/>
      <c r="S18" s="23"/>
      <c r="T18" s="23"/>
      <c r="U18" s="23"/>
      <c r="V18" s="23"/>
    </row>
    <row r="19" spans="2:22" s="8" customFormat="1" ht="4.5" customHeight="1" x14ac:dyDescent="0.25">
      <c r="B19" s="23"/>
      <c r="C19" s="25"/>
      <c r="D19" s="25"/>
      <c r="E19" s="25"/>
      <c r="F19" s="26"/>
      <c r="G19" s="63"/>
      <c r="H19" s="23"/>
      <c r="I19" s="27"/>
      <c r="J19" s="27"/>
      <c r="K19" s="27"/>
      <c r="L19" s="102"/>
      <c r="M19" s="27"/>
      <c r="N19" s="33"/>
      <c r="O19" s="30"/>
      <c r="P19" s="27"/>
      <c r="Q19" s="35"/>
      <c r="R19" s="23"/>
      <c r="S19" s="23"/>
      <c r="T19" s="23"/>
      <c r="U19" s="23"/>
      <c r="V19" s="23"/>
    </row>
    <row r="20" spans="2:22" x14ac:dyDescent="0.25">
      <c r="B20" s="26"/>
      <c r="C20" s="27"/>
      <c r="D20" s="27"/>
      <c r="E20" s="25"/>
      <c r="F20" s="32" t="s">
        <v>283</v>
      </c>
      <c r="G20" s="53"/>
      <c r="H20" s="26"/>
      <c r="I20" s="27"/>
      <c r="J20" s="27"/>
      <c r="K20" s="34"/>
      <c r="L20" s="34"/>
      <c r="M20" s="27"/>
      <c r="N20" s="33" t="s">
        <v>265</v>
      </c>
      <c r="O20" s="27"/>
      <c r="P20" s="27"/>
      <c r="Q20" s="26"/>
      <c r="R20" s="26"/>
      <c r="S20" s="26"/>
      <c r="T20" s="26"/>
      <c r="U20" s="26"/>
      <c r="V20" s="26"/>
    </row>
    <row r="21" spans="2:22" x14ac:dyDescent="0.25">
      <c r="B21" s="26"/>
      <c r="C21" s="27"/>
      <c r="D21" s="27"/>
      <c r="E21" s="25"/>
      <c r="F21" s="27"/>
      <c r="G21" s="63" t="s">
        <v>281</v>
      </c>
      <c r="H21" s="27"/>
      <c r="I21" s="27" t="s">
        <v>280</v>
      </c>
      <c r="J21" s="27"/>
      <c r="K21" s="27"/>
      <c r="L21" s="86">
        <v>9.42</v>
      </c>
      <c r="M21" s="27"/>
      <c r="N21" s="87">
        <f>IF(L18*L21&gt;0,L18*L21,"________")</f>
        <v>45696.42</v>
      </c>
      <c r="O21" s="27"/>
      <c r="P21" s="27"/>
      <c r="Q21" s="26"/>
      <c r="R21" s="26"/>
      <c r="S21" s="26"/>
      <c r="T21" s="26"/>
      <c r="U21" s="26"/>
      <c r="V21" s="26"/>
    </row>
    <row r="22" spans="2:22" ht="4.5" customHeight="1" x14ac:dyDescent="0.25">
      <c r="B22" s="26"/>
      <c r="C22" s="27"/>
      <c r="D22" s="27"/>
      <c r="E22" s="25"/>
      <c r="F22" s="27"/>
      <c r="G22" s="52"/>
      <c r="H22" s="27"/>
      <c r="I22" s="27"/>
      <c r="J22" s="27"/>
      <c r="K22" s="27"/>
      <c r="L22" s="34"/>
      <c r="M22" s="27"/>
      <c r="N22" s="33"/>
      <c r="O22" s="27"/>
      <c r="P22" s="27"/>
      <c r="Q22" s="26"/>
      <c r="R22" s="26"/>
      <c r="S22" s="26"/>
      <c r="T22" s="26"/>
      <c r="U22" s="26"/>
      <c r="V22" s="26"/>
    </row>
    <row r="23" spans="2:22" x14ac:dyDescent="0.25">
      <c r="B23" s="26"/>
      <c r="C23" s="24"/>
      <c r="D23" s="25"/>
      <c r="E23" s="115" t="s">
        <v>298</v>
      </c>
      <c r="F23" s="26"/>
      <c r="G23" s="51"/>
      <c r="H23" s="24"/>
      <c r="I23" s="27"/>
      <c r="J23" s="27"/>
      <c r="K23" s="27"/>
      <c r="L23" s="37" t="s">
        <v>244</v>
      </c>
      <c r="M23" s="37" t="s">
        <v>278</v>
      </c>
      <c r="N23" s="39" t="s">
        <v>255</v>
      </c>
      <c r="O23" s="40" t="s">
        <v>279</v>
      </c>
      <c r="P23" s="97" t="s">
        <v>256</v>
      </c>
      <c r="Q23" s="35"/>
      <c r="R23" s="26"/>
      <c r="S23" s="26"/>
      <c r="T23" s="26"/>
      <c r="U23" s="26"/>
      <c r="V23" s="26"/>
    </row>
    <row r="24" spans="2:22" ht="16.5" customHeight="1" x14ac:dyDescent="0.25">
      <c r="B24" s="26"/>
      <c r="C24" s="27"/>
      <c r="D24" s="27"/>
      <c r="E24" s="25"/>
      <c r="F24" s="27"/>
      <c r="G24" s="63" t="s">
        <v>281</v>
      </c>
      <c r="H24" s="27"/>
      <c r="I24" s="25"/>
      <c r="J24" s="125" t="s">
        <v>310</v>
      </c>
      <c r="L24" s="108">
        <f>IFERROR(VLOOKUP(J24,Table_Fenestration,2,FALSE),"--")</f>
        <v>0.3</v>
      </c>
      <c r="M24" s="30"/>
      <c r="N24" s="91">
        <v>1309</v>
      </c>
      <c r="O24" s="27"/>
      <c r="P24" s="88">
        <f>IFERROR(L24*N24,"--")</f>
        <v>392.7</v>
      </c>
      <c r="Q24" s="26"/>
      <c r="R24" s="26"/>
      <c r="S24" s="26"/>
      <c r="T24" s="26"/>
      <c r="U24" s="26"/>
      <c r="V24" s="26"/>
    </row>
    <row r="25" spans="2:22" s="54" customFormat="1" ht="22.9" customHeight="1" x14ac:dyDescent="0.25">
      <c r="B25" s="26"/>
      <c r="C25" s="24"/>
      <c r="D25" s="25"/>
      <c r="E25" s="115" t="s">
        <v>302</v>
      </c>
      <c r="F25" s="26"/>
      <c r="G25" s="51"/>
      <c r="H25" s="24"/>
      <c r="I25" s="27"/>
      <c r="J25" s="27"/>
      <c r="K25" s="27"/>
      <c r="L25" s="37" t="s">
        <v>244</v>
      </c>
      <c r="M25" s="37" t="s">
        <v>278</v>
      </c>
      <c r="N25" s="39" t="s">
        <v>255</v>
      </c>
      <c r="O25" s="40" t="s">
        <v>279</v>
      </c>
      <c r="P25" s="97" t="s">
        <v>256</v>
      </c>
      <c r="Q25" s="35"/>
      <c r="R25" s="26"/>
      <c r="S25" s="26"/>
      <c r="T25" s="26"/>
      <c r="U25" s="26"/>
      <c r="V25" s="26"/>
    </row>
    <row r="26" spans="2:22" s="54" customFormat="1" x14ac:dyDescent="0.25">
      <c r="B26" s="26"/>
      <c r="C26" s="27"/>
      <c r="D26" s="27"/>
      <c r="E26" s="25"/>
      <c r="F26" s="27"/>
      <c r="G26" s="63" t="s">
        <v>281</v>
      </c>
      <c r="H26" s="27"/>
      <c r="I26" s="25"/>
      <c r="J26" s="38"/>
      <c r="L26" s="88">
        <v>0.5</v>
      </c>
      <c r="M26" s="30"/>
      <c r="N26" s="91">
        <v>32</v>
      </c>
      <c r="O26" s="27"/>
      <c r="P26" s="88">
        <f>IFERROR(L26*N26,"--")</f>
        <v>16</v>
      </c>
      <c r="Q26" s="26"/>
      <c r="R26" s="26"/>
      <c r="S26" s="26"/>
      <c r="T26" s="26"/>
      <c r="U26" s="26"/>
      <c r="V26" s="26"/>
    </row>
    <row r="27" spans="2:22" ht="4.9000000000000004" customHeight="1" x14ac:dyDescent="0.25">
      <c r="B27" s="26"/>
      <c r="C27" s="27"/>
      <c r="D27" s="27"/>
      <c r="E27" s="25"/>
      <c r="F27" s="27"/>
      <c r="G27" s="52"/>
      <c r="H27" s="27"/>
      <c r="I27" s="25"/>
      <c r="J27" s="69"/>
      <c r="K27" s="25"/>
      <c r="L27" s="25"/>
      <c r="M27" s="30"/>
      <c r="N27" s="36"/>
      <c r="O27" s="27"/>
      <c r="P27" s="98"/>
      <c r="Q27" s="26"/>
      <c r="R27" s="26"/>
      <c r="S27" s="26"/>
      <c r="T27" s="26"/>
      <c r="U27" s="26"/>
      <c r="V27" s="26"/>
    </row>
    <row r="28" spans="2:22" x14ac:dyDescent="0.25">
      <c r="B28" s="26"/>
      <c r="C28" s="24"/>
      <c r="D28" s="27"/>
      <c r="E28" s="115" t="s">
        <v>254</v>
      </c>
      <c r="F28" s="26"/>
      <c r="G28" s="51"/>
      <c r="H28" s="24"/>
      <c r="I28" s="27"/>
      <c r="J28" s="27"/>
      <c r="K28" s="27"/>
      <c r="L28" s="26"/>
      <c r="M28" s="26"/>
      <c r="N28" s="26"/>
      <c r="O28" s="26"/>
      <c r="P28" s="99"/>
      <c r="Q28" s="26"/>
      <c r="R28" s="26"/>
      <c r="S28" s="26"/>
      <c r="T28" s="26"/>
      <c r="U28" s="26"/>
      <c r="V28" s="26"/>
    </row>
    <row r="29" spans="2:22" x14ac:dyDescent="0.25">
      <c r="B29" s="26"/>
      <c r="C29" s="27"/>
      <c r="D29" s="32"/>
      <c r="E29" s="46"/>
      <c r="F29" s="32" t="s">
        <v>251</v>
      </c>
      <c r="G29" s="53"/>
      <c r="H29" s="27"/>
      <c r="I29" s="26"/>
      <c r="J29" s="27"/>
      <c r="K29" s="27"/>
      <c r="L29" s="37" t="s">
        <v>244</v>
      </c>
      <c r="M29" s="37" t="s">
        <v>278</v>
      </c>
      <c r="N29" s="39" t="s">
        <v>255</v>
      </c>
      <c r="O29" s="40" t="s">
        <v>279</v>
      </c>
      <c r="P29" s="97" t="s">
        <v>256</v>
      </c>
      <c r="Q29" s="26"/>
      <c r="R29" s="26"/>
      <c r="S29" s="26"/>
      <c r="T29" s="26"/>
      <c r="U29" s="26"/>
      <c r="V29" s="26"/>
    </row>
    <row r="30" spans="2:22" x14ac:dyDescent="0.25">
      <c r="B30" s="26"/>
      <c r="C30" s="27"/>
      <c r="D30" s="27"/>
      <c r="E30" s="25"/>
      <c r="F30" s="27"/>
      <c r="G30" s="63" t="s">
        <v>281</v>
      </c>
      <c r="H30" s="27"/>
      <c r="I30" s="27"/>
      <c r="J30" s="125" t="s">
        <v>429</v>
      </c>
      <c r="K30" s="27"/>
      <c r="L30" s="108">
        <f>IFERROR(VLOOKUP(J30,Table_Attic,2,FALSE),"--")</f>
        <v>2.4E-2</v>
      </c>
      <c r="M30" s="41"/>
      <c r="N30" s="91">
        <v>0</v>
      </c>
      <c r="O30" s="41"/>
      <c r="P30" s="88">
        <f>IFERROR(L30*N30,"--")</f>
        <v>0</v>
      </c>
      <c r="Q30" s="26"/>
      <c r="R30" s="26"/>
      <c r="S30" s="26"/>
      <c r="T30" s="26"/>
      <c r="U30" s="26"/>
      <c r="V30" s="26"/>
    </row>
    <row r="31" spans="2:22" ht="12" customHeight="1" x14ac:dyDescent="0.25">
      <c r="B31" s="26"/>
      <c r="C31" s="27"/>
      <c r="D31" s="27"/>
      <c r="E31" s="25"/>
      <c r="F31" s="27"/>
      <c r="G31" s="52"/>
      <c r="H31" s="27"/>
      <c r="I31" s="27"/>
      <c r="J31" s="34"/>
      <c r="K31" s="27"/>
      <c r="L31" s="42"/>
      <c r="M31" s="41"/>
      <c r="N31" s="43"/>
      <c r="O31" s="44"/>
      <c r="P31" s="88"/>
      <c r="Q31" s="26"/>
      <c r="R31" s="26"/>
      <c r="S31" s="26"/>
      <c r="T31" s="26"/>
      <c r="U31" s="26"/>
      <c r="V31" s="26"/>
    </row>
    <row r="32" spans="2:22" x14ac:dyDescent="0.25">
      <c r="B32" s="26"/>
      <c r="C32" s="27"/>
      <c r="D32" s="27"/>
      <c r="E32" s="25"/>
      <c r="F32" s="32" t="s">
        <v>250</v>
      </c>
      <c r="G32" s="52"/>
      <c r="H32" s="27"/>
      <c r="I32" s="27"/>
      <c r="J32" s="34"/>
      <c r="K32" s="27"/>
      <c r="L32" s="37" t="s">
        <v>244</v>
      </c>
      <c r="M32" s="37" t="s">
        <v>278</v>
      </c>
      <c r="N32" s="39" t="s">
        <v>255</v>
      </c>
      <c r="O32" s="41"/>
      <c r="P32" s="97" t="s">
        <v>256</v>
      </c>
      <c r="Q32" s="26"/>
      <c r="R32" s="26"/>
      <c r="S32" s="26"/>
      <c r="T32" s="26"/>
      <c r="U32" s="26"/>
      <c r="V32" s="26"/>
    </row>
    <row r="33" spans="2:22" x14ac:dyDescent="0.25">
      <c r="B33" s="26"/>
      <c r="C33" s="27"/>
      <c r="D33" s="32"/>
      <c r="E33" s="46"/>
      <c r="F33" s="26"/>
      <c r="G33" s="63" t="s">
        <v>281</v>
      </c>
      <c r="H33" s="27"/>
      <c r="I33" s="27"/>
      <c r="J33" s="125" t="s">
        <v>429</v>
      </c>
      <c r="K33" s="27"/>
      <c r="L33" s="108">
        <f>IFERROR(VLOOKUP(J33,Table_VaultedCeilings,2,FALSE),"--")</f>
        <v>1.7000000000000001E-2</v>
      </c>
      <c r="M33" s="41"/>
      <c r="N33" s="91">
        <v>2869</v>
      </c>
      <c r="O33" s="41"/>
      <c r="P33" s="88">
        <f>IFERROR(L33*N33,"--")</f>
        <v>48.773000000000003</v>
      </c>
      <c r="Q33" s="26"/>
      <c r="R33" s="26"/>
      <c r="S33" s="26"/>
      <c r="T33" s="26"/>
      <c r="U33" s="26"/>
      <c r="V33" s="26"/>
    </row>
    <row r="34" spans="2:22" ht="12" customHeight="1" x14ac:dyDescent="0.25">
      <c r="B34" s="26"/>
      <c r="C34" s="27"/>
      <c r="D34" s="27"/>
      <c r="E34" s="25"/>
      <c r="F34" s="27"/>
      <c r="G34" s="52"/>
      <c r="H34" s="27"/>
      <c r="I34" s="27"/>
      <c r="J34" s="34"/>
      <c r="K34" s="27"/>
      <c r="L34" s="41"/>
      <c r="M34" s="41"/>
      <c r="N34" s="35"/>
      <c r="O34" s="41"/>
      <c r="P34" s="88"/>
      <c r="Q34" s="26"/>
      <c r="R34" s="26"/>
      <c r="S34" s="26"/>
      <c r="T34" s="26"/>
      <c r="U34" s="26"/>
      <c r="V34" s="26"/>
    </row>
    <row r="35" spans="2:22" x14ac:dyDescent="0.25">
      <c r="B35" s="26"/>
      <c r="C35" s="27"/>
      <c r="D35" s="27"/>
      <c r="E35" s="25"/>
      <c r="F35" s="32" t="s">
        <v>286</v>
      </c>
      <c r="G35" s="52"/>
      <c r="H35" s="27"/>
      <c r="I35" s="27"/>
      <c r="J35" s="34"/>
      <c r="K35" s="27"/>
      <c r="L35" s="37" t="s">
        <v>244</v>
      </c>
      <c r="M35" s="37" t="s">
        <v>278</v>
      </c>
      <c r="N35" s="39" t="s">
        <v>255</v>
      </c>
      <c r="O35" s="41"/>
      <c r="P35" s="97" t="s">
        <v>256</v>
      </c>
      <c r="Q35" s="26"/>
      <c r="R35" s="26"/>
      <c r="S35" s="26"/>
      <c r="T35" s="26"/>
      <c r="U35" s="26"/>
      <c r="V35" s="26"/>
    </row>
    <row r="36" spans="2:22" x14ac:dyDescent="0.25">
      <c r="B36" s="26"/>
      <c r="C36" s="27"/>
      <c r="D36" s="27"/>
      <c r="E36" s="25"/>
      <c r="F36" s="26"/>
      <c r="G36" s="63" t="s">
        <v>281</v>
      </c>
      <c r="H36" s="27"/>
      <c r="I36" s="26"/>
      <c r="J36" s="125" t="s">
        <v>301</v>
      </c>
      <c r="K36" s="27"/>
      <c r="L36" s="108">
        <f>IFERROR(VLOOKUP(J36,Table_AboveGradeWalls,2,FALSE),"--")</f>
        <v>5.6000000000000001E-2</v>
      </c>
      <c r="M36" s="41"/>
      <c r="N36" s="91">
        <v>3900</v>
      </c>
      <c r="O36" s="41"/>
      <c r="P36" s="88">
        <f>IFERROR(L36*N36,"--")</f>
        <v>218.4</v>
      </c>
      <c r="Q36" s="26"/>
      <c r="R36" s="26"/>
      <c r="S36" s="26"/>
      <c r="T36" s="26"/>
      <c r="U36" s="26"/>
      <c r="V36" s="26"/>
    </row>
    <row r="37" spans="2:22" ht="12" customHeight="1" x14ac:dyDescent="0.25">
      <c r="B37" s="26"/>
      <c r="C37" s="27"/>
      <c r="D37" s="27"/>
      <c r="E37" s="25"/>
      <c r="F37" s="27"/>
      <c r="G37" s="52"/>
      <c r="H37" s="27"/>
      <c r="I37" s="45"/>
      <c r="J37" s="34"/>
      <c r="K37" s="27"/>
      <c r="L37" s="41"/>
      <c r="M37" s="37"/>
      <c r="N37" s="35"/>
      <c r="O37" s="41"/>
      <c r="P37" s="88"/>
      <c r="Q37" s="26"/>
      <c r="R37" s="26"/>
      <c r="S37" s="26"/>
      <c r="T37" s="26"/>
      <c r="U37" s="26"/>
      <c r="V37" s="26"/>
    </row>
    <row r="38" spans="2:22" x14ac:dyDescent="0.25">
      <c r="B38" s="26"/>
      <c r="C38" s="27"/>
      <c r="D38" s="27"/>
      <c r="E38" s="25"/>
      <c r="F38" s="32" t="s">
        <v>248</v>
      </c>
      <c r="G38" s="52"/>
      <c r="H38" s="27"/>
      <c r="I38" s="45"/>
      <c r="J38" s="34"/>
      <c r="K38" s="27"/>
      <c r="L38" s="37" t="s">
        <v>244</v>
      </c>
      <c r="M38" s="37" t="s">
        <v>278</v>
      </c>
      <c r="N38" s="39" t="s">
        <v>255</v>
      </c>
      <c r="O38" s="41"/>
      <c r="P38" s="97" t="s">
        <v>256</v>
      </c>
      <c r="Q38" s="26"/>
      <c r="R38" s="26"/>
      <c r="S38" s="26"/>
      <c r="T38" s="26"/>
      <c r="U38" s="26"/>
      <c r="V38" s="26"/>
    </row>
    <row r="39" spans="2:22" x14ac:dyDescent="0.25">
      <c r="B39" s="26"/>
      <c r="C39" s="27"/>
      <c r="D39" s="27"/>
      <c r="E39" s="25"/>
      <c r="F39" s="27"/>
      <c r="G39" s="63" t="s">
        <v>281</v>
      </c>
      <c r="H39" s="27"/>
      <c r="I39" s="26"/>
      <c r="J39" s="125" t="s">
        <v>303</v>
      </c>
      <c r="K39" s="27"/>
      <c r="L39" s="108">
        <f>IFERROR(VLOOKUP(J39,Table_Floors,2,FALSE),"--")</f>
        <v>2.5000000000000001E-2</v>
      </c>
      <c r="M39" s="41"/>
      <c r="N39" s="91">
        <v>2135</v>
      </c>
      <c r="O39" s="41"/>
      <c r="P39" s="88">
        <f>IFERROR(L39*N39,"--")</f>
        <v>53.375</v>
      </c>
      <c r="Q39" s="26"/>
      <c r="R39" s="26"/>
      <c r="S39" s="26"/>
      <c r="T39" s="26"/>
      <c r="U39" s="26"/>
      <c r="V39" s="26"/>
    </row>
    <row r="40" spans="2:22" ht="12" customHeight="1" x14ac:dyDescent="0.25">
      <c r="B40" s="26"/>
      <c r="C40" s="27"/>
      <c r="D40" s="32"/>
      <c r="E40" s="46"/>
      <c r="F40" s="27"/>
      <c r="G40" s="52"/>
      <c r="H40" s="27"/>
      <c r="I40" s="45"/>
      <c r="J40" s="34"/>
      <c r="K40" s="27"/>
      <c r="L40" s="41"/>
      <c r="M40" s="37"/>
      <c r="N40" s="35"/>
      <c r="O40" s="41"/>
      <c r="P40" s="88"/>
      <c r="Q40" s="26"/>
      <c r="R40" s="26"/>
      <c r="S40" s="26"/>
      <c r="T40" s="26"/>
      <c r="U40" s="26"/>
      <c r="V40" s="26"/>
    </row>
    <row r="41" spans="2:22" ht="18.75" customHeight="1" x14ac:dyDescent="0.25">
      <c r="B41" s="26"/>
      <c r="C41" s="27"/>
      <c r="D41" s="27"/>
      <c r="E41" s="25"/>
      <c r="F41" s="32" t="s">
        <v>328</v>
      </c>
      <c r="G41" s="52"/>
      <c r="H41" s="27"/>
      <c r="I41" s="26"/>
      <c r="J41" s="34"/>
      <c r="K41" s="27"/>
      <c r="L41" s="37" t="s">
        <v>330</v>
      </c>
      <c r="M41" s="37" t="s">
        <v>278</v>
      </c>
      <c r="N41" s="39" t="s">
        <v>255</v>
      </c>
      <c r="O41" s="41"/>
      <c r="P41" s="97" t="s">
        <v>256</v>
      </c>
      <c r="Q41" s="26"/>
      <c r="R41" s="26"/>
      <c r="S41" s="26"/>
      <c r="T41" s="26"/>
      <c r="U41" s="26"/>
      <c r="V41" s="26"/>
    </row>
    <row r="42" spans="2:22" x14ac:dyDescent="0.25">
      <c r="B42" s="26"/>
      <c r="C42" s="27"/>
      <c r="D42" s="32"/>
      <c r="E42" s="46"/>
      <c r="F42" s="27"/>
      <c r="G42" s="63" t="s">
        <v>281</v>
      </c>
      <c r="H42" s="272" t="s">
        <v>419</v>
      </c>
      <c r="I42" s="273"/>
      <c r="J42" s="125" t="s">
        <v>372</v>
      </c>
      <c r="K42" s="27"/>
      <c r="L42" s="108">
        <f>IF(J42=LookUps!AB13,"No Selection",IFERROR(LookUps!AC8,"--"))</f>
        <v>3.5000000000000003E-2</v>
      </c>
      <c r="M42" s="41"/>
      <c r="N42" s="91">
        <v>725</v>
      </c>
      <c r="O42" s="41"/>
      <c r="P42" s="88">
        <f>IFERROR(L42*N42,"--")</f>
        <v>25.375000000000004</v>
      </c>
      <c r="Q42" s="26"/>
      <c r="R42" s="26"/>
      <c r="S42" s="26"/>
      <c r="T42" s="26"/>
      <c r="U42" s="26"/>
      <c r="V42" s="26"/>
    </row>
    <row r="43" spans="2:22" ht="16.5" customHeight="1" x14ac:dyDescent="0.25">
      <c r="B43" s="26"/>
      <c r="C43" s="27"/>
      <c r="D43" s="27"/>
      <c r="E43" s="25"/>
      <c r="F43" s="32"/>
      <c r="H43" s="272" t="s">
        <v>413</v>
      </c>
      <c r="I43" s="273"/>
      <c r="J43" s="125" t="s">
        <v>341</v>
      </c>
      <c r="K43" s="27"/>
      <c r="L43" s="37" t="s">
        <v>329</v>
      </c>
      <c r="M43" s="37" t="s">
        <v>278</v>
      </c>
      <c r="N43" s="39" t="s">
        <v>266</v>
      </c>
      <c r="O43" s="41"/>
      <c r="P43" s="97" t="s">
        <v>256</v>
      </c>
      <c r="Q43" s="26"/>
      <c r="R43" s="26"/>
      <c r="S43" s="26"/>
      <c r="T43" s="26"/>
      <c r="U43" s="26"/>
      <c r="V43" s="26"/>
    </row>
    <row r="44" spans="2:22" x14ac:dyDescent="0.25">
      <c r="B44" s="26"/>
      <c r="C44" s="27"/>
      <c r="D44" s="32"/>
      <c r="E44" s="46"/>
      <c r="F44" s="27"/>
      <c r="K44" s="27"/>
      <c r="L44" s="108">
        <f>IFERROR(LookUps!AC9,"--")</f>
        <v>0.5</v>
      </c>
      <c r="M44" s="41"/>
      <c r="N44" s="91">
        <v>80.5</v>
      </c>
      <c r="O44" s="41"/>
      <c r="P44" s="88">
        <f>IFERROR(L44*N44,"--")</f>
        <v>40.25</v>
      </c>
      <c r="Q44" s="26"/>
      <c r="R44" s="26"/>
      <c r="S44" s="26"/>
      <c r="T44" s="26"/>
      <c r="U44" s="26"/>
      <c r="V44" s="26"/>
    </row>
    <row r="45" spans="2:22" ht="12" customHeight="1" x14ac:dyDescent="0.25">
      <c r="B45" s="26"/>
      <c r="C45" s="27"/>
      <c r="D45" s="27"/>
      <c r="E45" s="25"/>
      <c r="F45" s="27"/>
      <c r="G45" s="52"/>
      <c r="H45" s="27"/>
      <c r="I45" s="45"/>
      <c r="J45" s="34"/>
      <c r="K45" s="27"/>
      <c r="L45" s="41"/>
      <c r="M45" s="41"/>
      <c r="N45" s="35"/>
      <c r="O45" s="41"/>
      <c r="P45" s="88"/>
      <c r="Q45" s="26"/>
      <c r="R45" s="26"/>
      <c r="S45" s="26"/>
      <c r="T45" s="26"/>
      <c r="U45" s="26"/>
      <c r="V45" s="26"/>
    </row>
    <row r="46" spans="2:22" x14ac:dyDescent="0.25">
      <c r="B46" s="26"/>
      <c r="C46" s="27"/>
      <c r="D46" s="27"/>
      <c r="E46" s="25"/>
      <c r="F46" s="32" t="s">
        <v>287</v>
      </c>
      <c r="G46" s="52"/>
      <c r="H46" s="27"/>
      <c r="I46" s="26"/>
      <c r="J46" s="34"/>
      <c r="K46" s="27"/>
      <c r="L46" s="37" t="s">
        <v>242</v>
      </c>
      <c r="M46" s="37" t="s">
        <v>278</v>
      </c>
      <c r="N46" s="39" t="s">
        <v>266</v>
      </c>
      <c r="O46" s="41"/>
      <c r="P46" s="97" t="s">
        <v>256</v>
      </c>
      <c r="Q46" s="26"/>
      <c r="R46" s="26"/>
      <c r="S46" s="26"/>
      <c r="T46" s="26"/>
      <c r="U46" s="26"/>
      <c r="V46" s="26"/>
    </row>
    <row r="47" spans="2:22" x14ac:dyDescent="0.25">
      <c r="B47" s="26"/>
      <c r="C47" s="27"/>
      <c r="D47" s="32"/>
      <c r="E47" s="46"/>
      <c r="F47" s="27"/>
      <c r="G47" s="63" t="s">
        <v>281</v>
      </c>
      <c r="H47" s="26"/>
      <c r="I47" s="27"/>
      <c r="J47" s="125" t="s">
        <v>288</v>
      </c>
      <c r="K47" s="27"/>
      <c r="L47" s="108">
        <f>IFERROR(VLOOKUP(J47,Table_SlabOnGrade,2,FALSE),"--")</f>
        <v>0.36</v>
      </c>
      <c r="M47" s="41"/>
      <c r="N47" s="91">
        <v>40</v>
      </c>
      <c r="O47" s="41"/>
      <c r="P47" s="88">
        <f>IFERROR(L47*N47,"--")</f>
        <v>14.399999999999999</v>
      </c>
      <c r="Q47" s="26"/>
      <c r="R47" s="26"/>
      <c r="S47" s="26"/>
      <c r="T47" s="26"/>
      <c r="U47" s="26"/>
      <c r="V47" s="26"/>
    </row>
    <row r="48" spans="2:22" ht="12" customHeight="1" x14ac:dyDescent="0.25">
      <c r="B48" s="26"/>
      <c r="C48" s="27"/>
      <c r="D48" s="27"/>
      <c r="E48" s="25"/>
      <c r="F48" s="27"/>
      <c r="G48" s="52"/>
      <c r="H48" s="32"/>
      <c r="I48" s="26"/>
      <c r="J48" s="34"/>
      <c r="K48" s="27"/>
      <c r="L48" s="41"/>
      <c r="M48" s="27"/>
      <c r="N48" s="26"/>
      <c r="O48" s="41"/>
      <c r="P48" s="225"/>
      <c r="Q48" s="26"/>
      <c r="R48" s="26"/>
      <c r="S48" s="26"/>
      <c r="T48" s="26"/>
      <c r="U48" s="26"/>
      <c r="V48" s="26"/>
    </row>
    <row r="49" spans="2:22" ht="4.5" customHeight="1" x14ac:dyDescent="0.25">
      <c r="B49" s="26"/>
      <c r="C49" s="27"/>
      <c r="D49" s="27"/>
      <c r="E49" s="25"/>
      <c r="F49" s="27"/>
      <c r="G49" s="52"/>
      <c r="H49" s="32"/>
      <c r="I49" s="26"/>
      <c r="J49" s="34"/>
      <c r="K49" s="27"/>
      <c r="L49" s="41"/>
      <c r="M49" s="27"/>
      <c r="N49" s="26"/>
      <c r="O49" s="41"/>
      <c r="P49" s="88"/>
      <c r="Q49" s="26"/>
      <c r="R49" s="26"/>
      <c r="S49" s="26"/>
      <c r="T49" s="26"/>
      <c r="U49" s="26"/>
      <c r="V49" s="26"/>
    </row>
    <row r="50" spans="2:22" x14ac:dyDescent="0.25">
      <c r="B50" s="26"/>
      <c r="C50" s="46"/>
      <c r="D50" s="26"/>
      <c r="E50" s="116" t="s">
        <v>322</v>
      </c>
      <c r="F50" s="26"/>
      <c r="G50" s="65"/>
      <c r="H50" s="27"/>
      <c r="I50" s="27"/>
      <c r="J50" s="34"/>
      <c r="K50" s="27"/>
      <c r="L50" s="41"/>
      <c r="M50" s="27"/>
      <c r="O50" s="41"/>
      <c r="P50" s="88"/>
      <c r="Q50" s="26"/>
      <c r="R50" s="26"/>
      <c r="S50" s="26"/>
      <c r="T50" s="26"/>
      <c r="U50" s="26"/>
      <c r="V50" s="26"/>
    </row>
    <row r="51" spans="2:22" x14ac:dyDescent="0.25">
      <c r="B51" s="26"/>
      <c r="C51" s="27"/>
      <c r="D51" s="27"/>
      <c r="E51" s="25"/>
      <c r="F51" s="27"/>
      <c r="G51" s="63" t="s">
        <v>281</v>
      </c>
      <c r="H51" s="27"/>
      <c r="I51" s="27"/>
      <c r="J51" s="125" t="s">
        <v>270</v>
      </c>
      <c r="K51" s="26"/>
      <c r="L51" s="27"/>
      <c r="M51" s="27"/>
      <c r="N51" s="39" t="s">
        <v>285</v>
      </c>
      <c r="O51" s="27"/>
      <c r="P51" s="100"/>
      <c r="Q51" s="26"/>
      <c r="R51" s="26"/>
      <c r="S51" s="26"/>
      <c r="T51" s="26"/>
      <c r="U51" s="26"/>
      <c r="V51" s="26"/>
    </row>
    <row r="52" spans="2:22" x14ac:dyDescent="0.25">
      <c r="B52" s="26"/>
      <c r="C52" s="27"/>
      <c r="D52" s="27"/>
      <c r="E52" s="25"/>
      <c r="F52" s="27"/>
      <c r="G52" s="57"/>
      <c r="H52" s="27"/>
      <c r="I52" s="27"/>
      <c r="J52" s="47"/>
      <c r="K52" s="26"/>
      <c r="L52" s="27"/>
      <c r="M52" s="27"/>
      <c r="N52" s="108">
        <f>IFERROR(VLOOKUP(J51,Table_LocationOfDucts,2,FALSE),"Select duct location")</f>
        <v>1</v>
      </c>
      <c r="O52" s="27"/>
      <c r="P52" s="101"/>
      <c r="Q52" s="26"/>
      <c r="R52" s="26"/>
      <c r="S52" s="26"/>
      <c r="T52" s="26"/>
      <c r="U52" s="26"/>
      <c r="V52" s="26"/>
    </row>
    <row r="53" spans="2:22" ht="12" customHeight="1" x14ac:dyDescent="0.25">
      <c r="B53" s="26"/>
      <c r="C53" s="27"/>
      <c r="D53" s="27"/>
      <c r="E53" s="25"/>
      <c r="F53" s="27"/>
      <c r="G53" s="57"/>
      <c r="H53" s="27"/>
      <c r="I53" s="27"/>
      <c r="J53" s="47"/>
      <c r="K53" s="26"/>
      <c r="L53" s="27"/>
      <c r="M53" s="27"/>
      <c r="N53" s="27"/>
      <c r="O53" s="27"/>
      <c r="P53" s="101"/>
      <c r="Q53" s="26"/>
      <c r="R53" s="26"/>
      <c r="S53" s="26"/>
      <c r="T53" s="26"/>
      <c r="U53" s="26"/>
      <c r="V53" s="26"/>
    </row>
    <row r="54" spans="2:22" ht="14.45" customHeight="1" x14ac:dyDescent="0.25">
      <c r="B54" s="26"/>
      <c r="C54" s="27"/>
      <c r="D54" s="27"/>
      <c r="E54" s="25"/>
      <c r="F54" s="27"/>
      <c r="G54" s="52"/>
      <c r="K54" s="47" t="s">
        <v>257</v>
      </c>
      <c r="L54" s="26"/>
      <c r="M54" s="27"/>
      <c r="N54" s="27"/>
      <c r="O54" s="27"/>
      <c r="P54" s="101">
        <f>IF(SUM($P$24:$P$47)&gt;0,SUM(P24:P47),"_________")</f>
        <v>809.27300000000002</v>
      </c>
      <c r="Q54" s="26"/>
      <c r="R54" s="45"/>
      <c r="S54" s="26"/>
      <c r="T54" s="26"/>
      <c r="U54" s="26"/>
      <c r="V54" s="26"/>
    </row>
    <row r="55" spans="2:22" ht="6.75" customHeight="1" x14ac:dyDescent="0.25">
      <c r="B55" s="26"/>
      <c r="C55" s="27"/>
      <c r="D55" s="27"/>
      <c r="E55" s="25"/>
      <c r="F55" s="26"/>
      <c r="G55" s="53"/>
      <c r="K55" s="26"/>
      <c r="L55" s="15"/>
      <c r="M55" s="27"/>
      <c r="N55" s="26"/>
      <c r="O55" s="26"/>
      <c r="P55" s="26"/>
      <c r="Q55" s="26"/>
      <c r="R55" s="26"/>
      <c r="S55" s="26"/>
      <c r="T55" s="26"/>
      <c r="U55" s="26"/>
      <c r="V55" s="26"/>
    </row>
    <row r="56" spans="2:22" ht="14.45" customHeight="1" x14ac:dyDescent="0.25">
      <c r="B56" s="26"/>
      <c r="C56" s="27"/>
      <c r="D56" s="27"/>
      <c r="E56" s="25"/>
      <c r="F56" s="26"/>
      <c r="G56" s="53"/>
      <c r="K56" s="60" t="s">
        <v>260</v>
      </c>
      <c r="L56" s="30"/>
      <c r="M56" s="26"/>
      <c r="N56" s="27"/>
      <c r="O56" s="26"/>
      <c r="P56" s="89">
        <f>IF(ISERROR(P54*Q13),"_________",P54*Q13)</f>
        <v>36417.285000000003</v>
      </c>
      <c r="Q56" s="30" t="s">
        <v>261</v>
      </c>
      <c r="S56" s="26"/>
      <c r="T56" s="26"/>
      <c r="U56" s="26"/>
      <c r="V56" s="26"/>
    </row>
    <row r="57" spans="2:22" ht="12" customHeight="1" x14ac:dyDescent="0.25">
      <c r="B57" s="26"/>
      <c r="C57" s="27"/>
      <c r="D57" s="27"/>
      <c r="E57" s="25"/>
      <c r="F57" s="26"/>
      <c r="G57" s="53"/>
      <c r="K57" s="113" t="s">
        <v>321</v>
      </c>
      <c r="M57" s="26"/>
      <c r="N57" s="26"/>
      <c r="O57" s="26"/>
      <c r="P57" s="48"/>
      <c r="Q57" s="30"/>
      <c r="S57" s="26"/>
      <c r="T57" s="26"/>
      <c r="U57" s="26"/>
      <c r="V57" s="26"/>
    </row>
    <row r="58" spans="2:22" ht="14.45" customHeight="1" x14ac:dyDescent="0.25">
      <c r="B58" s="26"/>
      <c r="C58" s="27"/>
      <c r="D58" s="27"/>
      <c r="E58" s="25"/>
      <c r="F58" s="26"/>
      <c r="G58" s="53"/>
      <c r="K58" s="60" t="s">
        <v>262</v>
      </c>
      <c r="L58" s="15"/>
      <c r="M58" s="26"/>
      <c r="N58" s="26"/>
      <c r="O58" s="26"/>
      <c r="P58" s="90">
        <f>IF(ISERROR((N21*0.6*Q13*0.018)),"_________",(N21*0.6*Q13*0.018))</f>
        <v>22208.460119999996</v>
      </c>
      <c r="Q58" s="30" t="s">
        <v>261</v>
      </c>
      <c r="S58" s="26"/>
      <c r="T58" s="26"/>
      <c r="U58" s="26"/>
      <c r="V58" s="26"/>
    </row>
    <row r="59" spans="2:22" ht="12" customHeight="1" x14ac:dyDescent="0.25">
      <c r="B59" s="26"/>
      <c r="C59" s="26"/>
      <c r="D59" s="26"/>
      <c r="F59" s="26"/>
      <c r="G59" s="53"/>
      <c r="K59" s="113" t="s">
        <v>320</v>
      </c>
      <c r="M59" s="26"/>
      <c r="N59" s="26"/>
      <c r="O59" s="26"/>
      <c r="P59" s="48"/>
      <c r="Q59" s="30"/>
      <c r="S59" s="26"/>
      <c r="T59" s="26"/>
      <c r="U59" s="26"/>
      <c r="V59" s="26"/>
    </row>
    <row r="60" spans="2:22" x14ac:dyDescent="0.25">
      <c r="B60" s="26"/>
      <c r="C60" s="26"/>
      <c r="D60" s="26"/>
      <c r="F60" s="26"/>
      <c r="G60" s="53"/>
      <c r="K60" s="60" t="s">
        <v>263</v>
      </c>
      <c r="L60" s="15"/>
      <c r="M60" s="26"/>
      <c r="N60" s="26"/>
      <c r="O60" s="26"/>
      <c r="P60" s="90">
        <f>IF(ISERROR(P56+P58),"_________",P56+P58)</f>
        <v>58625.74512</v>
      </c>
      <c r="Q60" s="30" t="s">
        <v>261</v>
      </c>
      <c r="S60" s="26"/>
      <c r="T60" s="26"/>
      <c r="U60" s="26"/>
      <c r="V60" s="26"/>
    </row>
    <row r="61" spans="2:22" ht="12" customHeight="1" x14ac:dyDescent="0.25">
      <c r="B61" s="26"/>
      <c r="C61" s="26"/>
      <c r="D61" s="26"/>
      <c r="F61" s="26"/>
      <c r="G61" s="53"/>
      <c r="K61" s="61" t="s">
        <v>319</v>
      </c>
      <c r="M61" s="26"/>
      <c r="N61" s="26"/>
      <c r="O61" s="26"/>
      <c r="P61" s="48"/>
      <c r="Q61" s="30"/>
      <c r="S61" s="26"/>
      <c r="T61" s="26"/>
      <c r="U61" s="26"/>
      <c r="V61" s="26"/>
    </row>
    <row r="62" spans="2:22" x14ac:dyDescent="0.25">
      <c r="B62" s="26"/>
      <c r="C62" s="26"/>
      <c r="D62" s="26"/>
      <c r="F62" s="26"/>
      <c r="G62" s="53"/>
      <c r="K62" s="60" t="s">
        <v>258</v>
      </c>
      <c r="L62" s="15"/>
      <c r="M62" s="26"/>
      <c r="N62" s="26"/>
      <c r="O62" s="26"/>
      <c r="P62" s="90">
        <f>IF(ISERROR(P60*N52),"_________",P60*N52)</f>
        <v>58625.74512</v>
      </c>
      <c r="Q62" s="30" t="s">
        <v>261</v>
      </c>
      <c r="S62" s="26"/>
      <c r="T62" s="26"/>
      <c r="U62" s="26"/>
      <c r="V62" s="26"/>
    </row>
    <row r="63" spans="2:22" ht="11.25" customHeight="1" x14ac:dyDescent="0.25">
      <c r="B63" s="26"/>
      <c r="C63" s="26"/>
      <c r="D63" s="26"/>
      <c r="F63" s="26"/>
      <c r="G63" s="53"/>
      <c r="K63" s="62" t="s">
        <v>318</v>
      </c>
      <c r="M63" s="26"/>
      <c r="N63" s="26"/>
      <c r="O63" s="26"/>
      <c r="P63" s="48"/>
      <c r="Q63" s="30"/>
      <c r="S63" s="26"/>
      <c r="T63" s="26"/>
      <c r="U63" s="26"/>
      <c r="V63" s="26"/>
    </row>
    <row r="64" spans="2:22" ht="12" customHeight="1" x14ac:dyDescent="0.25">
      <c r="B64" s="26"/>
      <c r="C64" s="26"/>
      <c r="D64" s="26"/>
      <c r="F64" s="26"/>
      <c r="G64" s="53"/>
      <c r="K64" s="112" t="s">
        <v>317</v>
      </c>
      <c r="M64" s="26"/>
      <c r="N64" s="26"/>
      <c r="O64" s="26"/>
      <c r="P64" s="48"/>
      <c r="Q64" s="30"/>
      <c r="S64" s="26"/>
      <c r="T64" s="26"/>
      <c r="U64" s="26"/>
      <c r="V64" s="26"/>
    </row>
    <row r="65" spans="2:22" x14ac:dyDescent="0.25">
      <c r="B65" s="26"/>
      <c r="C65" s="26"/>
      <c r="D65" s="26"/>
      <c r="F65" s="26"/>
      <c r="G65" s="53"/>
      <c r="K65" s="60" t="s">
        <v>264</v>
      </c>
      <c r="L65" s="15"/>
      <c r="M65" s="26"/>
      <c r="N65" s="49"/>
      <c r="O65" s="26"/>
      <c r="P65" s="90">
        <f>IF(ISERROR(IF(LookUps!AO4=1,'Heating Sizing'!P62*LookUps!AP7,'Heating Sizing'!P62*LookUps!AP8)),"_________",IF(LookUps!AO4=1,'Heating Sizing'!P62*LookUps!AP7,'Heating Sizing'!P62*LookUps!AP8))</f>
        <v>73282.181400000001</v>
      </c>
      <c r="Q65" s="30" t="s">
        <v>261</v>
      </c>
      <c r="S65" s="26"/>
      <c r="T65" s="26"/>
      <c r="U65" s="26"/>
      <c r="V65" s="26"/>
    </row>
    <row r="66" spans="2:22" ht="11.25" customHeight="1" x14ac:dyDescent="0.25">
      <c r="B66" s="26"/>
      <c r="C66" s="26"/>
      <c r="D66" s="26"/>
      <c r="F66" s="26"/>
      <c r="G66" s="53"/>
      <c r="J66" s="27"/>
      <c r="K66" s="113" t="s">
        <v>316</v>
      </c>
      <c r="M66" s="26"/>
      <c r="N66" s="26"/>
      <c r="O66" s="26"/>
      <c r="P66" s="26"/>
      <c r="Q66" s="26"/>
      <c r="R66" s="26"/>
      <c r="S66" s="26"/>
      <c r="T66" s="26"/>
      <c r="U66" s="26"/>
      <c r="V66" s="26"/>
    </row>
    <row r="67" spans="2:22" ht="11.25" customHeight="1" x14ac:dyDescent="0.25">
      <c r="K67" s="113" t="s">
        <v>315</v>
      </c>
    </row>
  </sheetData>
  <sheetProtection algorithmName="SHA-512" hashValue="s2UEBM3XC7l465BuXrVPGHWDzSMauVB5qZ9tAxDQ1vp+1RKhRFHnZllZxfUIOn574eZ35AlhdCbSrdb79DA15Q==" saltValue="xVFMfvlg0RoWHzOAa1OEaw==" spinCount="100000" sheet="1" selectLockedCells="1"/>
  <mergeCells count="10">
    <mergeCell ref="H42:I42"/>
    <mergeCell ref="H43:I43"/>
    <mergeCell ref="A2:R2"/>
    <mergeCell ref="B5:J5"/>
    <mergeCell ref="B6:J6"/>
    <mergeCell ref="B7:J7"/>
    <mergeCell ref="L5:Q5"/>
    <mergeCell ref="L6:Q6"/>
    <mergeCell ref="L7:Q7"/>
    <mergeCell ref="A3:R3"/>
  </mergeCells>
  <dataValidations count="11">
    <dataValidation allowBlank="1" showInputMessage="1" showErrorMessage="1" error="Please select Other to enter information in this space." sqref="J31"/>
    <dataValidation type="list" allowBlank="1" showInputMessage="1" showErrorMessage="1" sqref="J13">
      <formula1>DropDown_Cities</formula1>
    </dataValidation>
    <dataValidation type="list" allowBlank="1" showInputMessage="1" showErrorMessage="1" sqref="J24">
      <formula1>DropDown_Fenestration</formula1>
    </dataValidation>
    <dataValidation type="list" allowBlank="1" showInputMessage="1" showErrorMessage="1" sqref="J30">
      <formula1>DropDown_Attic</formula1>
    </dataValidation>
    <dataValidation type="list" allowBlank="1" showInputMessage="1" showErrorMessage="1" sqref="J33">
      <formula1>DropDown_VaultedCeiling</formula1>
    </dataValidation>
    <dataValidation type="list" allowBlank="1" showInputMessage="1" showErrorMessage="1" sqref="J36">
      <formula1>DropDown_AboveGradeWalls</formula1>
    </dataValidation>
    <dataValidation type="list" allowBlank="1" showInputMessage="1" showErrorMessage="1" sqref="J39">
      <formula1>DropDown_Floors</formula1>
    </dataValidation>
    <dataValidation type="list" allowBlank="1" showInputMessage="1" showErrorMessage="1" sqref="J42">
      <formula1>DropDown_BelowGradeWalls</formula1>
    </dataValidation>
    <dataValidation type="list" allowBlank="1" showInputMessage="1" showErrorMessage="1" sqref="J47">
      <formula1>DropDown_SlabOnGrade</formula1>
    </dataValidation>
    <dataValidation type="list" allowBlank="1" showInputMessage="1" showErrorMessage="1" sqref="J51">
      <formula1>DropDown_LocationOfDucts</formula1>
    </dataValidation>
    <dataValidation type="list" allowBlank="1" showInputMessage="1" showErrorMessage="1" sqref="J43">
      <formula1>DropDown_SlabDepth</formula1>
    </dataValidation>
  </dataValidations>
  <pageMargins left="0.50291666666666668" right="0.49866666666666665" top="0.5" bottom="0.5" header="0.3" footer="0.3"/>
  <pageSetup scale="68" orientation="portrait" r:id="rId1"/>
  <headerFooter>
    <oddFooter>&amp;R&amp;"Tahoma,Italic"&amp;8(07/01/13)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3" r:id="rId4" name="Option Button 23">
              <controlPr locked="0" defaultSize="0" autoFill="0" autoLine="0" autoPict="0" altText="Forced Air Furnace_x000a_">
                <anchor moveWithCells="1">
                  <from>
                    <xdr:col>9</xdr:col>
                    <xdr:colOff>942975</xdr:colOff>
                    <xdr:row>7</xdr:row>
                    <xdr:rowOff>28575</xdr:rowOff>
                  </from>
                  <to>
                    <xdr:col>9</xdr:col>
                    <xdr:colOff>2219325</xdr:colOff>
                    <xdr:row>9</xdr:row>
                    <xdr:rowOff>19050</xdr:rowOff>
                  </to>
                </anchor>
              </controlPr>
            </control>
          </mc:Choice>
        </mc:AlternateContent>
        <mc:AlternateContent xmlns:mc="http://schemas.openxmlformats.org/markup-compatibility/2006">
          <mc:Choice Requires="x14">
            <control shapeId="10264" r:id="rId5" name="Option Button 24">
              <controlPr locked="0" defaultSize="0" autoFill="0" autoLine="0" autoPict="0">
                <anchor moveWithCells="1">
                  <from>
                    <xdr:col>10</xdr:col>
                    <xdr:colOff>161925</xdr:colOff>
                    <xdr:row>7</xdr:row>
                    <xdr:rowOff>38100</xdr:rowOff>
                  </from>
                  <to>
                    <xdr:col>11</xdr:col>
                    <xdr:colOff>504825</xdr:colOff>
                    <xdr:row>9</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Q242"/>
  <sheetViews>
    <sheetView workbookViewId="0">
      <selection activeCell="U12" sqref="U12"/>
    </sheetView>
  </sheetViews>
  <sheetFormatPr defaultColWidth="9.140625" defaultRowHeight="15" x14ac:dyDescent="0.25"/>
  <cols>
    <col min="1" max="1" width="14.5703125" style="1" customWidth="1"/>
    <col min="2" max="2" width="2" style="1" customWidth="1"/>
    <col min="3" max="3" width="11" style="1" customWidth="1"/>
    <col min="4" max="4" width="20.5703125" style="1" bestFit="1" customWidth="1"/>
    <col min="5" max="5" width="9.140625" style="1"/>
    <col min="6" max="6" width="2" style="1" customWidth="1"/>
    <col min="7" max="7" width="11" style="10" customWidth="1"/>
    <col min="8" max="8" width="14.85546875" style="1" customWidth="1"/>
    <col min="9" max="9" width="11.140625" style="1" customWidth="1"/>
    <col min="10" max="10" width="2" style="1" customWidth="1"/>
    <col min="11" max="11" width="11" style="10" customWidth="1"/>
    <col min="12" max="12" width="14.85546875" style="1" customWidth="1"/>
    <col min="13" max="13" width="11.140625" style="1" customWidth="1"/>
    <col min="14" max="14" width="2" style="1" customWidth="1"/>
    <col min="15" max="15" width="11" style="10" customWidth="1"/>
    <col min="16" max="16" width="14.28515625" style="1" bestFit="1" customWidth="1"/>
    <col min="17" max="17" width="11.140625" style="1" customWidth="1"/>
    <col min="18" max="18" width="2" style="1" customWidth="1"/>
    <col min="19" max="19" width="11" style="10" customWidth="1"/>
    <col min="20" max="20" width="17.85546875" style="1" bestFit="1" customWidth="1"/>
    <col min="21" max="21" width="11.140625" style="1" customWidth="1"/>
    <col min="22" max="22" width="2" style="1" customWidth="1"/>
    <col min="23" max="23" width="11" style="10" customWidth="1"/>
    <col min="24" max="24" width="10.42578125" style="1" customWidth="1"/>
    <col min="25" max="25" width="11.140625" style="1" customWidth="1"/>
    <col min="26" max="26" width="2" style="1" customWidth="1"/>
    <col min="27" max="27" width="11" style="10" customWidth="1"/>
    <col min="28" max="28" width="21.7109375" style="1" customWidth="1"/>
    <col min="29" max="29" width="15.5703125" style="1" customWidth="1"/>
    <col min="30" max="31" width="2" style="1" customWidth="1"/>
    <col min="32" max="32" width="11" style="10" customWidth="1"/>
    <col min="33" max="33" width="16.28515625" style="1" customWidth="1"/>
    <col min="34" max="34" width="10.7109375" style="1" customWidth="1"/>
    <col min="35" max="35" width="2" style="1" customWidth="1"/>
    <col min="36" max="36" width="11" style="10" customWidth="1"/>
    <col min="37" max="38" width="23.7109375" style="1" customWidth="1"/>
    <col min="39" max="39" width="2" style="1" customWidth="1"/>
    <col min="40" max="40" width="19.42578125" style="1" customWidth="1"/>
    <col min="41" max="42" width="9.140625" style="1"/>
    <col min="43" max="43" width="2" style="1" customWidth="1"/>
    <col min="44" max="16384" width="9.140625" style="1"/>
  </cols>
  <sheetData>
    <row r="1" spans="1:43" x14ac:dyDescent="0.25">
      <c r="B1" s="6"/>
      <c r="D1" s="12" t="s">
        <v>269</v>
      </c>
      <c r="E1" s="12"/>
      <c r="F1" s="13"/>
      <c r="G1" s="12"/>
      <c r="H1" s="12"/>
      <c r="I1" s="12"/>
      <c r="J1" s="13"/>
      <c r="K1" s="12"/>
      <c r="L1" s="12"/>
      <c r="M1" s="12"/>
      <c r="N1" s="13"/>
      <c r="O1" s="12"/>
      <c r="P1" s="12"/>
      <c r="Q1" s="12"/>
      <c r="R1" s="13"/>
      <c r="S1" s="12"/>
      <c r="T1" s="12"/>
      <c r="U1" s="12"/>
      <c r="V1" s="13"/>
      <c r="W1" s="12"/>
      <c r="X1" s="12"/>
      <c r="Y1" s="12"/>
      <c r="Z1" s="13"/>
      <c r="AA1" s="12"/>
      <c r="AB1" s="12"/>
      <c r="AC1" s="12"/>
      <c r="AD1" s="13"/>
      <c r="AE1" s="13"/>
      <c r="AF1" s="12"/>
      <c r="AG1" s="12"/>
      <c r="AH1" s="12"/>
      <c r="AI1" s="13"/>
      <c r="AJ1" s="12"/>
      <c r="AK1" s="12"/>
      <c r="AL1" s="12"/>
      <c r="AM1" s="12"/>
      <c r="AN1" s="12"/>
      <c r="AO1" s="12"/>
      <c r="AP1" s="12"/>
      <c r="AQ1" s="12"/>
    </row>
    <row r="2" spans="1:43" x14ac:dyDescent="0.25">
      <c r="B2" s="6"/>
      <c r="F2" s="6"/>
      <c r="J2" s="6"/>
      <c r="N2" s="6"/>
      <c r="R2" s="6"/>
      <c r="V2" s="6"/>
      <c r="Z2" s="6"/>
      <c r="AB2" s="10"/>
      <c r="AC2" s="10"/>
      <c r="AD2" s="13"/>
      <c r="AE2" s="6"/>
      <c r="AI2" s="6"/>
      <c r="AM2" s="6"/>
      <c r="AN2" s="207"/>
      <c r="AQ2" s="6"/>
    </row>
    <row r="3" spans="1:43" x14ac:dyDescent="0.25">
      <c r="B3" s="6"/>
      <c r="F3" s="6"/>
      <c r="J3" s="6"/>
      <c r="N3" s="6"/>
      <c r="R3" s="6"/>
      <c r="V3" s="6"/>
      <c r="Z3" s="6"/>
      <c r="AA3" s="213" t="s">
        <v>424</v>
      </c>
      <c r="AD3" s="2"/>
      <c r="AE3" s="6"/>
      <c r="AI3" s="6"/>
      <c r="AM3" s="6"/>
      <c r="AQ3" s="6"/>
    </row>
    <row r="4" spans="1:43" s="11" customFormat="1" ht="45" x14ac:dyDescent="0.25">
      <c r="A4" s="16" t="s">
        <v>252</v>
      </c>
      <c r="B4" s="6"/>
      <c r="D4" s="283" t="s">
        <v>253</v>
      </c>
      <c r="E4" s="283"/>
      <c r="F4" s="6"/>
      <c r="H4" s="16" t="s">
        <v>311</v>
      </c>
      <c r="J4" s="6"/>
      <c r="L4" s="16" t="s">
        <v>251</v>
      </c>
      <c r="N4" s="6"/>
      <c r="P4" s="283" t="s">
        <v>250</v>
      </c>
      <c r="Q4" s="283"/>
      <c r="R4" s="6"/>
      <c r="T4" s="17" t="s">
        <v>249</v>
      </c>
      <c r="V4" s="6"/>
      <c r="X4" s="17" t="s">
        <v>248</v>
      </c>
      <c r="Z4" s="6"/>
      <c r="AB4" s="226"/>
      <c r="AC4" s="227" t="s">
        <v>418</v>
      </c>
      <c r="AD4" s="2"/>
      <c r="AE4" s="6"/>
      <c r="AG4" s="17" t="s">
        <v>247</v>
      </c>
      <c r="AI4" s="6"/>
      <c r="AK4" s="17" t="s">
        <v>259</v>
      </c>
      <c r="AM4" s="6"/>
      <c r="AN4" s="94" t="s">
        <v>295</v>
      </c>
      <c r="AO4" s="117">
        <v>2</v>
      </c>
      <c r="AP4" s="232" t="s">
        <v>425</v>
      </c>
      <c r="AQ4" s="6"/>
    </row>
    <row r="5" spans="1:43" x14ac:dyDescent="0.25">
      <c r="B5" s="2"/>
      <c r="F5" s="2"/>
      <c r="J5" s="2"/>
      <c r="N5" s="2"/>
      <c r="R5" s="2"/>
      <c r="V5" s="2"/>
      <c r="Z5" s="2"/>
      <c r="AB5" s="228" t="str">
        <f>'Heating Sizing'!H42</f>
        <v>Wall &amp; Slab</v>
      </c>
      <c r="AC5" s="229" t="str">
        <f>'Heating Sizing'!J42</f>
        <v>R21 Batt w/TB</v>
      </c>
      <c r="AD5" s="2"/>
      <c r="AE5" s="2"/>
      <c r="AI5" s="2"/>
      <c r="AM5" s="2"/>
      <c r="AN5" s="96"/>
      <c r="AQ5" s="2"/>
    </row>
    <row r="6" spans="1:43" x14ac:dyDescent="0.25">
      <c r="A6" s="117">
        <v>70</v>
      </c>
      <c r="B6" s="2"/>
      <c r="C6" s="1" t="s">
        <v>272</v>
      </c>
      <c r="D6" s="5" t="s">
        <v>246</v>
      </c>
      <c r="E6" s="5" t="s">
        <v>245</v>
      </c>
      <c r="F6" s="2"/>
      <c r="G6" s="10" t="s">
        <v>272</v>
      </c>
      <c r="H6" s="5" t="s">
        <v>243</v>
      </c>
      <c r="I6" s="5" t="s">
        <v>244</v>
      </c>
      <c r="J6" s="2"/>
      <c r="K6" s="10" t="s">
        <v>272</v>
      </c>
      <c r="L6" s="5" t="s">
        <v>243</v>
      </c>
      <c r="M6" s="5" t="s">
        <v>244</v>
      </c>
      <c r="N6" s="2"/>
      <c r="O6" s="10" t="s">
        <v>272</v>
      </c>
      <c r="P6" s="5" t="s">
        <v>243</v>
      </c>
      <c r="Q6" s="5" t="s">
        <v>244</v>
      </c>
      <c r="R6" s="2"/>
      <c r="S6" s="10" t="s">
        <v>272</v>
      </c>
      <c r="T6" s="5" t="s">
        <v>243</v>
      </c>
      <c r="U6" s="5" t="s">
        <v>244</v>
      </c>
      <c r="V6" s="2"/>
      <c r="W6" s="10" t="s">
        <v>272</v>
      </c>
      <c r="X6" s="5" t="s">
        <v>243</v>
      </c>
      <c r="Y6" s="5" t="s">
        <v>244</v>
      </c>
      <c r="Z6" s="2"/>
      <c r="AB6" s="228" t="str">
        <f>'Heating Sizing'!H43</f>
        <v>Depth</v>
      </c>
      <c r="AC6" s="229" t="str">
        <f>'Heating Sizing'!J43</f>
        <v>7' depth</v>
      </c>
      <c r="AD6" s="2"/>
      <c r="AE6" s="2"/>
      <c r="AF6" s="10" t="s">
        <v>272</v>
      </c>
      <c r="AG6" s="5" t="s">
        <v>243</v>
      </c>
      <c r="AH6" s="5" t="s">
        <v>242</v>
      </c>
      <c r="AI6" s="2"/>
      <c r="AJ6" s="14" t="s">
        <v>273</v>
      </c>
      <c r="AK6" s="5" t="s">
        <v>276</v>
      </c>
      <c r="AL6" s="5" t="s">
        <v>275</v>
      </c>
      <c r="AM6" s="2"/>
      <c r="AQ6" s="2"/>
    </row>
    <row r="7" spans="1:43" s="10" customFormat="1" x14ac:dyDescent="0.25">
      <c r="B7" s="2"/>
      <c r="C7" s="66">
        <v>1</v>
      </c>
      <c r="D7" s="67" t="s">
        <v>3</v>
      </c>
      <c r="F7" s="2"/>
      <c r="G7" s="71">
        <v>1</v>
      </c>
      <c r="H7" s="72" t="s">
        <v>305</v>
      </c>
      <c r="I7" s="72" t="s">
        <v>274</v>
      </c>
      <c r="J7" s="2"/>
      <c r="K7" s="71">
        <v>1</v>
      </c>
      <c r="L7" s="72" t="s">
        <v>268</v>
      </c>
      <c r="M7" s="72" t="s">
        <v>274</v>
      </c>
      <c r="N7" s="2"/>
      <c r="O7" s="75">
        <v>1</v>
      </c>
      <c r="P7" s="76" t="s">
        <v>268</v>
      </c>
      <c r="Q7" s="76" t="s">
        <v>274</v>
      </c>
      <c r="R7" s="2"/>
      <c r="S7" s="77">
        <v>1</v>
      </c>
      <c r="T7" s="78" t="s">
        <v>268</v>
      </c>
      <c r="U7" s="78" t="s">
        <v>274</v>
      </c>
      <c r="V7" s="2"/>
      <c r="W7" s="79">
        <v>1</v>
      </c>
      <c r="X7" s="80" t="s">
        <v>268</v>
      </c>
      <c r="Y7" s="80" t="s">
        <v>274</v>
      </c>
      <c r="Z7" s="2"/>
      <c r="AB7" s="230" t="s">
        <v>421</v>
      </c>
      <c r="AC7" s="231" t="str">
        <f>CONCATENATE(AC5,", ",AC6)</f>
        <v>R21 Batt w/TB, 7' depth</v>
      </c>
      <c r="AD7" s="2"/>
      <c r="AE7" s="2"/>
      <c r="AF7" s="81">
        <v>1</v>
      </c>
      <c r="AG7" s="82" t="s">
        <v>268</v>
      </c>
      <c r="AH7" s="82" t="s">
        <v>274</v>
      </c>
      <c r="AI7" s="2"/>
      <c r="AJ7" s="66">
        <v>1</v>
      </c>
      <c r="AK7" s="67" t="s">
        <v>277</v>
      </c>
      <c r="AL7" s="66" t="s">
        <v>437</v>
      </c>
      <c r="AM7" s="2"/>
      <c r="AN7" s="95" t="s">
        <v>296</v>
      </c>
      <c r="AO7" s="10">
        <v>1</v>
      </c>
      <c r="AP7" s="10">
        <v>1.4</v>
      </c>
      <c r="AQ7" s="2"/>
    </row>
    <row r="8" spans="1:43" s="10" customFormat="1" x14ac:dyDescent="0.25">
      <c r="B8" s="2"/>
      <c r="C8" s="66">
        <f>C7+1</f>
        <v>2</v>
      </c>
      <c r="D8" s="4" t="s">
        <v>241</v>
      </c>
      <c r="E8" s="3">
        <v>25</v>
      </c>
      <c r="F8" s="2"/>
      <c r="G8" s="104">
        <f>G7+1</f>
        <v>2</v>
      </c>
      <c r="H8" s="104" t="s">
        <v>435</v>
      </c>
      <c r="I8" s="270" t="s">
        <v>436</v>
      </c>
      <c r="J8" s="2"/>
      <c r="K8" s="104">
        <f t="shared" ref="K8:K14" si="0">K7+1</f>
        <v>2</v>
      </c>
      <c r="L8" s="104" t="s">
        <v>435</v>
      </c>
      <c r="M8" s="270" t="s">
        <v>436</v>
      </c>
      <c r="N8" s="2"/>
      <c r="O8" s="104">
        <f t="shared" ref="O8:O12" si="1">O7+1</f>
        <v>2</v>
      </c>
      <c r="P8" s="104" t="s">
        <v>435</v>
      </c>
      <c r="Q8" s="270" t="s">
        <v>436</v>
      </c>
      <c r="R8" s="2"/>
      <c r="S8" s="104">
        <f t="shared" ref="S8:S13" si="2">S7+1</f>
        <v>2</v>
      </c>
      <c r="T8" s="104" t="s">
        <v>435</v>
      </c>
      <c r="U8" s="270" t="s">
        <v>436</v>
      </c>
      <c r="V8" s="2"/>
      <c r="W8" s="104">
        <f t="shared" ref="W8" si="3">W7+1</f>
        <v>2</v>
      </c>
      <c r="X8" s="104" t="s">
        <v>435</v>
      </c>
      <c r="Y8" s="270" t="s">
        <v>436</v>
      </c>
      <c r="Z8" s="2"/>
      <c r="AB8" s="230" t="s">
        <v>422</v>
      </c>
      <c r="AC8" s="231">
        <f>VLOOKUP($AC$7,Table_BelowGradeSlabs_Data,3,FALSE)</f>
        <v>3.5000000000000003E-2</v>
      </c>
      <c r="AD8" s="2"/>
      <c r="AE8" s="2"/>
      <c r="AF8" s="104">
        <f t="shared" ref="AF8:AF11" si="4">AF7+1</f>
        <v>2</v>
      </c>
      <c r="AG8" s="104" t="s">
        <v>435</v>
      </c>
      <c r="AH8" s="270" t="s">
        <v>436</v>
      </c>
      <c r="AI8" s="2"/>
      <c r="AJ8" s="66">
        <f>AJ7+1</f>
        <v>2</v>
      </c>
      <c r="AK8" s="66" t="s">
        <v>270</v>
      </c>
      <c r="AL8" s="66">
        <v>1</v>
      </c>
      <c r="AM8" s="2"/>
      <c r="AN8" s="95" t="s">
        <v>297</v>
      </c>
      <c r="AO8" s="10">
        <v>2</v>
      </c>
      <c r="AP8" s="10">
        <v>1.25</v>
      </c>
      <c r="AQ8" s="2"/>
    </row>
    <row r="9" spans="1:43" s="10" customFormat="1" x14ac:dyDescent="0.25">
      <c r="B9" s="2"/>
      <c r="C9" s="66">
        <f t="shared" ref="C9:C72" si="5">C8+1</f>
        <v>3</v>
      </c>
      <c r="D9" s="4" t="s">
        <v>238</v>
      </c>
      <c r="E9" s="3">
        <v>24</v>
      </c>
      <c r="F9" s="2"/>
      <c r="G9" s="104">
        <f t="shared" ref="G9:G21" si="6">G8+1</f>
        <v>3</v>
      </c>
      <c r="H9" s="107" t="s">
        <v>310</v>
      </c>
      <c r="I9" s="106">
        <v>0.3</v>
      </c>
      <c r="J9" s="2"/>
      <c r="K9" s="104">
        <f t="shared" si="0"/>
        <v>3</v>
      </c>
      <c r="L9" s="104" t="s">
        <v>429</v>
      </c>
      <c r="M9" s="104">
        <v>2.4E-2</v>
      </c>
      <c r="N9" s="2"/>
      <c r="O9" s="104">
        <f t="shared" si="1"/>
        <v>3</v>
      </c>
      <c r="P9" s="74" t="s">
        <v>303</v>
      </c>
      <c r="Q9" s="74">
        <v>2.5999999999999999E-2</v>
      </c>
      <c r="R9" s="2"/>
      <c r="S9" s="104">
        <f t="shared" si="2"/>
        <v>3</v>
      </c>
      <c r="T9" s="103" t="s">
        <v>301</v>
      </c>
      <c r="U9" s="74">
        <v>5.6000000000000001E-2</v>
      </c>
      <c r="V9" s="2"/>
      <c r="W9" s="71">
        <f>W7+1</f>
        <v>2</v>
      </c>
      <c r="X9" s="103" t="s">
        <v>239</v>
      </c>
      <c r="Y9" s="103">
        <v>2.9000000000000001E-2</v>
      </c>
      <c r="Z9" s="2"/>
      <c r="AB9" s="230" t="s">
        <v>423</v>
      </c>
      <c r="AC9" s="231">
        <f>VLOOKUP($AC$7,Table_BelowGradeSlabs_Data,4,FALSE)</f>
        <v>0.5</v>
      </c>
      <c r="AD9" s="2"/>
      <c r="AE9" s="2"/>
      <c r="AF9" s="104">
        <f t="shared" si="4"/>
        <v>3</v>
      </c>
      <c r="AG9" s="74" t="s">
        <v>289</v>
      </c>
      <c r="AH9" s="103">
        <v>0.54</v>
      </c>
      <c r="AI9" s="2"/>
      <c r="AJ9" s="66">
        <f>AJ8+1</f>
        <v>3</v>
      </c>
      <c r="AK9" s="66" t="s">
        <v>271</v>
      </c>
      <c r="AL9" s="66">
        <v>1.1000000000000001</v>
      </c>
      <c r="AM9" s="2"/>
      <c r="AQ9" s="2"/>
    </row>
    <row r="10" spans="1:43" x14ac:dyDescent="0.25">
      <c r="B10" s="2"/>
      <c r="C10" s="68">
        <f t="shared" si="5"/>
        <v>4</v>
      </c>
      <c r="D10" s="4" t="s">
        <v>236</v>
      </c>
      <c r="E10" s="3">
        <v>-4</v>
      </c>
      <c r="F10" s="2"/>
      <c r="G10" s="104">
        <f t="shared" si="6"/>
        <v>4</v>
      </c>
      <c r="H10" s="71" t="s">
        <v>426</v>
      </c>
      <c r="I10" s="71">
        <v>0.28999999999999998</v>
      </c>
      <c r="J10" s="2"/>
      <c r="K10" s="104">
        <f t="shared" si="0"/>
        <v>4</v>
      </c>
      <c r="L10" s="104" t="s">
        <v>325</v>
      </c>
      <c r="M10" s="104">
        <v>0.17</v>
      </c>
      <c r="N10" s="2"/>
      <c r="O10" s="104">
        <f t="shared" si="1"/>
        <v>4</v>
      </c>
      <c r="P10" s="104" t="s">
        <v>240</v>
      </c>
      <c r="Q10" s="109">
        <v>0.02</v>
      </c>
      <c r="R10" s="2"/>
      <c r="S10" s="104">
        <f t="shared" si="2"/>
        <v>4</v>
      </c>
      <c r="T10" s="103" t="s">
        <v>304</v>
      </c>
      <c r="U10" s="74">
        <v>4.2999999999999997E-2</v>
      </c>
      <c r="V10" s="2"/>
      <c r="W10" s="71">
        <f>W9+1</f>
        <v>3</v>
      </c>
      <c r="X10" s="103" t="s">
        <v>303</v>
      </c>
      <c r="Y10" s="103">
        <v>2.5000000000000001E-2</v>
      </c>
      <c r="Z10" s="2"/>
      <c r="AD10" s="2"/>
      <c r="AE10" s="2"/>
      <c r="AF10" s="104">
        <f t="shared" si="4"/>
        <v>4</v>
      </c>
      <c r="AG10" s="74" t="s">
        <v>288</v>
      </c>
      <c r="AH10" s="103">
        <v>0.36</v>
      </c>
      <c r="AI10" s="2"/>
      <c r="AJ10" s="66">
        <f>AJ9+1</f>
        <v>4</v>
      </c>
      <c r="AK10" s="66" t="s">
        <v>300</v>
      </c>
      <c r="AL10" s="66">
        <v>1</v>
      </c>
      <c r="AM10" s="2"/>
      <c r="AQ10" s="2"/>
    </row>
    <row r="11" spans="1:43" x14ac:dyDescent="0.25">
      <c r="B11" s="2"/>
      <c r="C11" s="68">
        <f t="shared" si="5"/>
        <v>5</v>
      </c>
      <c r="D11" s="4" t="s">
        <v>235</v>
      </c>
      <c r="E11" s="3">
        <v>11</v>
      </c>
      <c r="F11" s="2"/>
      <c r="G11" s="104">
        <f t="shared" si="6"/>
        <v>5</v>
      </c>
      <c r="H11" s="71" t="s">
        <v>306</v>
      </c>
      <c r="I11" s="71">
        <v>0.28000000000000003</v>
      </c>
      <c r="J11" s="2"/>
      <c r="K11" s="104">
        <f t="shared" si="0"/>
        <v>5</v>
      </c>
      <c r="L11" s="70" t="s">
        <v>240</v>
      </c>
      <c r="M11" s="71">
        <v>2.5999999999999999E-2</v>
      </c>
      <c r="N11" s="2"/>
      <c r="O11" s="104">
        <f t="shared" si="1"/>
        <v>5</v>
      </c>
      <c r="P11" s="104" t="s">
        <v>429</v>
      </c>
      <c r="Q11" s="109">
        <v>1.7000000000000001E-2</v>
      </c>
      <c r="R11" s="2"/>
      <c r="S11" s="104">
        <f t="shared" si="2"/>
        <v>5</v>
      </c>
      <c r="T11" s="103" t="s">
        <v>442</v>
      </c>
      <c r="U11" s="74">
        <v>4.1000000000000002E-2</v>
      </c>
      <c r="V11" s="2"/>
      <c r="W11" s="71">
        <f>W10+1</f>
        <v>4</v>
      </c>
      <c r="X11" s="104" t="s">
        <v>430</v>
      </c>
      <c r="Y11" s="104">
        <v>0.02</v>
      </c>
      <c r="Z11" s="2"/>
      <c r="AD11" s="2"/>
      <c r="AE11" s="2"/>
      <c r="AF11" s="104">
        <f t="shared" si="4"/>
        <v>5</v>
      </c>
      <c r="AG11" s="83" t="s">
        <v>292</v>
      </c>
      <c r="AH11" s="84" t="s">
        <v>293</v>
      </c>
      <c r="AI11" s="2"/>
      <c r="AM11" s="2"/>
      <c r="AQ11" s="2"/>
    </row>
    <row r="12" spans="1:43" x14ac:dyDescent="0.25">
      <c r="B12" s="2"/>
      <c r="C12" s="68">
        <f t="shared" si="5"/>
        <v>6</v>
      </c>
      <c r="D12" s="4" t="s">
        <v>234</v>
      </c>
      <c r="E12" s="3">
        <v>25</v>
      </c>
      <c r="F12" s="2"/>
      <c r="G12" s="104">
        <f t="shared" si="6"/>
        <v>6</v>
      </c>
      <c r="H12" s="71" t="s">
        <v>427</v>
      </c>
      <c r="I12" s="105">
        <v>0.27</v>
      </c>
      <c r="J12" s="2"/>
      <c r="K12" s="104">
        <f t="shared" si="0"/>
        <v>6</v>
      </c>
      <c r="L12" s="71" t="s">
        <v>313</v>
      </c>
      <c r="M12" s="105">
        <v>0.02</v>
      </c>
      <c r="N12" s="2"/>
      <c r="O12" s="104">
        <f t="shared" si="1"/>
        <v>6</v>
      </c>
      <c r="P12" s="103" t="s">
        <v>291</v>
      </c>
      <c r="Q12" s="73" t="s">
        <v>293</v>
      </c>
      <c r="R12" s="2"/>
      <c r="S12" s="104">
        <f t="shared" si="2"/>
        <v>6</v>
      </c>
      <c r="T12" s="103" t="s">
        <v>312</v>
      </c>
      <c r="U12" s="104">
        <v>3.2000000000000001E-2</v>
      </c>
      <c r="V12" s="2"/>
      <c r="W12" s="71">
        <f>W11+1</f>
        <v>5</v>
      </c>
      <c r="X12" s="233" t="s">
        <v>299</v>
      </c>
      <c r="Y12" s="234" t="s">
        <v>293</v>
      </c>
      <c r="Z12" s="2"/>
      <c r="AB12" s="208" t="s">
        <v>416</v>
      </c>
      <c r="AD12" s="2"/>
      <c r="AE12" s="2"/>
      <c r="AI12" s="2"/>
      <c r="AM12" s="2"/>
      <c r="AQ12" s="2"/>
    </row>
    <row r="13" spans="1:43" x14ac:dyDescent="0.25">
      <c r="B13" s="2"/>
      <c r="C13" s="68">
        <f t="shared" si="5"/>
        <v>7</v>
      </c>
      <c r="D13" s="4" t="s">
        <v>233</v>
      </c>
      <c r="E13" s="3">
        <v>19</v>
      </c>
      <c r="F13" s="2"/>
      <c r="G13" s="104">
        <f t="shared" si="6"/>
        <v>7</v>
      </c>
      <c r="H13" s="71" t="s">
        <v>428</v>
      </c>
      <c r="I13" s="105">
        <v>0.26</v>
      </c>
      <c r="J13" s="2"/>
      <c r="K13" s="104">
        <f t="shared" si="0"/>
        <v>7</v>
      </c>
      <c r="L13" s="71" t="s">
        <v>303</v>
      </c>
      <c r="M13" s="71">
        <v>3.1E-2</v>
      </c>
      <c r="N13" s="2"/>
      <c r="O13" s="104"/>
      <c r="P13" s="104"/>
      <c r="Q13" s="104"/>
      <c r="R13" s="2"/>
      <c r="S13" s="104">
        <f t="shared" si="2"/>
        <v>7</v>
      </c>
      <c r="T13" s="103" t="s">
        <v>326</v>
      </c>
      <c r="U13" s="104">
        <v>2.8000000000000001E-2</v>
      </c>
      <c r="V13" s="2"/>
      <c r="Z13" s="2"/>
      <c r="AB13" s="214" t="s">
        <v>420</v>
      </c>
      <c r="AC13" s="10"/>
      <c r="AD13" s="2"/>
      <c r="AE13" s="2"/>
      <c r="AI13" s="2"/>
      <c r="AM13" s="2"/>
      <c r="AQ13" s="2"/>
    </row>
    <row r="14" spans="1:43" x14ac:dyDescent="0.25">
      <c r="B14" s="2"/>
      <c r="C14" s="68">
        <f t="shared" si="5"/>
        <v>8</v>
      </c>
      <c r="D14" s="4" t="s">
        <v>232</v>
      </c>
      <c r="E14" s="3">
        <v>24</v>
      </c>
      <c r="F14" s="2"/>
      <c r="G14" s="104">
        <f t="shared" si="6"/>
        <v>8</v>
      </c>
      <c r="H14" s="105" t="s">
        <v>307</v>
      </c>
      <c r="I14" s="105">
        <v>0.25</v>
      </c>
      <c r="J14" s="2"/>
      <c r="K14" s="104">
        <f t="shared" si="0"/>
        <v>8</v>
      </c>
      <c r="L14" s="236" t="s">
        <v>237</v>
      </c>
      <c r="M14" s="236">
        <v>2.5999999999999999E-2</v>
      </c>
      <c r="N14" s="2"/>
      <c r="O14" s="104"/>
      <c r="P14" s="104"/>
      <c r="Q14" s="104"/>
      <c r="R14" s="2"/>
      <c r="V14" s="2"/>
      <c r="Z14" s="2"/>
      <c r="AB14" s="271" t="s">
        <v>435</v>
      </c>
      <c r="AC14" s="18"/>
      <c r="AD14" s="2"/>
      <c r="AE14" s="2"/>
      <c r="AI14" s="2"/>
      <c r="AM14" s="2"/>
      <c r="AQ14" s="2"/>
    </row>
    <row r="15" spans="1:43" x14ac:dyDescent="0.25">
      <c r="B15" s="2"/>
      <c r="C15" s="68">
        <f t="shared" si="5"/>
        <v>9</v>
      </c>
      <c r="D15" s="4" t="s">
        <v>231</v>
      </c>
      <c r="E15" s="3">
        <v>19</v>
      </c>
      <c r="F15" s="2"/>
      <c r="G15" s="104">
        <f t="shared" si="6"/>
        <v>9</v>
      </c>
      <c r="H15" s="105" t="s">
        <v>308</v>
      </c>
      <c r="I15" s="105">
        <v>0.24</v>
      </c>
      <c r="J15" s="2"/>
      <c r="N15" s="2"/>
      <c r="R15" s="2"/>
      <c r="V15" s="2"/>
      <c r="Z15" s="2"/>
      <c r="AB15" s="215" t="s">
        <v>344</v>
      </c>
      <c r="AC15" s="18"/>
      <c r="AD15" s="2"/>
      <c r="AE15" s="2"/>
      <c r="AI15" s="2"/>
      <c r="AM15" s="2"/>
      <c r="AQ15" s="2"/>
    </row>
    <row r="16" spans="1:43" x14ac:dyDescent="0.25">
      <c r="B16" s="2"/>
      <c r="C16" s="68">
        <f t="shared" si="5"/>
        <v>10</v>
      </c>
      <c r="D16" s="4" t="s">
        <v>230</v>
      </c>
      <c r="E16" s="3">
        <v>11</v>
      </c>
      <c r="F16" s="2"/>
      <c r="G16" s="104">
        <f t="shared" si="6"/>
        <v>10</v>
      </c>
      <c r="H16" s="105" t="s">
        <v>431</v>
      </c>
      <c r="I16" s="105">
        <v>2.3E-2</v>
      </c>
      <c r="J16" s="2"/>
      <c r="N16" s="2"/>
      <c r="R16" s="2"/>
      <c r="V16" s="2"/>
      <c r="Z16" s="2"/>
      <c r="AB16" s="216" t="s">
        <v>347</v>
      </c>
      <c r="AC16" s="18"/>
      <c r="AD16" s="2"/>
      <c r="AE16" s="2"/>
      <c r="AI16" s="2"/>
      <c r="AM16" s="2"/>
      <c r="AQ16" s="2"/>
    </row>
    <row r="17" spans="2:43" x14ac:dyDescent="0.25">
      <c r="B17" s="2"/>
      <c r="C17" s="68">
        <f t="shared" si="5"/>
        <v>11</v>
      </c>
      <c r="D17" s="4" t="s">
        <v>229</v>
      </c>
      <c r="E17" s="3">
        <v>4</v>
      </c>
      <c r="F17" s="2"/>
      <c r="G17" s="104">
        <f t="shared" si="6"/>
        <v>11</v>
      </c>
      <c r="H17" s="105" t="s">
        <v>309</v>
      </c>
      <c r="I17" s="105">
        <v>0.22</v>
      </c>
      <c r="J17" s="2"/>
      <c r="N17" s="2"/>
      <c r="R17" s="2"/>
      <c r="V17" s="2"/>
      <c r="Z17" s="2"/>
      <c r="AB17" s="216" t="s">
        <v>351</v>
      </c>
      <c r="AC17" s="10"/>
      <c r="AD17" s="2"/>
      <c r="AE17" s="2"/>
      <c r="AI17" s="2"/>
      <c r="AM17" s="2"/>
      <c r="AQ17" s="2"/>
    </row>
    <row r="18" spans="2:43" x14ac:dyDescent="0.25">
      <c r="B18" s="2"/>
      <c r="C18" s="68">
        <f t="shared" si="5"/>
        <v>12</v>
      </c>
      <c r="D18" s="4" t="s">
        <v>228</v>
      </c>
      <c r="E18" s="3">
        <v>17</v>
      </c>
      <c r="F18" s="2"/>
      <c r="G18" s="104">
        <f t="shared" si="6"/>
        <v>12</v>
      </c>
      <c r="H18" s="105" t="s">
        <v>432</v>
      </c>
      <c r="I18" s="105">
        <v>2.1000000000000001E-2</v>
      </c>
      <c r="J18" s="2"/>
      <c r="N18" s="2"/>
      <c r="R18" s="2"/>
      <c r="V18" s="2"/>
      <c r="Z18" s="2"/>
      <c r="AB18" s="216" t="s">
        <v>358</v>
      </c>
      <c r="AD18" s="2"/>
      <c r="AE18" s="2"/>
      <c r="AI18" s="2"/>
      <c r="AM18" s="2"/>
      <c r="AQ18" s="2"/>
    </row>
    <row r="19" spans="2:43" x14ac:dyDescent="0.25">
      <c r="B19" s="2"/>
      <c r="C19" s="68">
        <f t="shared" si="5"/>
        <v>13</v>
      </c>
      <c r="D19" s="4" t="s">
        <v>227</v>
      </c>
      <c r="E19" s="3">
        <v>17</v>
      </c>
      <c r="F19" s="2"/>
      <c r="G19" s="104">
        <f t="shared" si="6"/>
        <v>13</v>
      </c>
      <c r="H19" s="105" t="s">
        <v>323</v>
      </c>
      <c r="I19" s="105">
        <v>0.2</v>
      </c>
      <c r="J19" s="2"/>
      <c r="N19" s="2"/>
      <c r="R19" s="2"/>
      <c r="V19" s="2"/>
      <c r="Z19" s="2"/>
      <c r="AB19" s="216" t="s">
        <v>348</v>
      </c>
      <c r="AD19" s="2"/>
      <c r="AE19" s="2"/>
      <c r="AI19" s="2"/>
      <c r="AM19" s="2"/>
      <c r="AQ19" s="2"/>
    </row>
    <row r="20" spans="2:43" x14ac:dyDescent="0.25">
      <c r="B20" s="2"/>
      <c r="C20" s="68">
        <f t="shared" si="5"/>
        <v>14</v>
      </c>
      <c r="D20" s="4" t="s">
        <v>226</v>
      </c>
      <c r="E20" s="3">
        <v>29</v>
      </c>
      <c r="F20" s="2"/>
      <c r="G20" s="104">
        <f t="shared" si="6"/>
        <v>14</v>
      </c>
      <c r="H20" s="105" t="s">
        <v>433</v>
      </c>
      <c r="I20" s="105">
        <v>1.9E-2</v>
      </c>
      <c r="J20" s="2"/>
      <c r="N20" s="2"/>
      <c r="R20" s="2"/>
      <c r="V20" s="2"/>
      <c r="Z20" s="2"/>
      <c r="AB20" s="216" t="s">
        <v>370</v>
      </c>
      <c r="AD20" s="2"/>
      <c r="AE20" s="2"/>
      <c r="AI20" s="2"/>
      <c r="AM20" s="2"/>
      <c r="AQ20" s="2"/>
    </row>
    <row r="21" spans="2:43" x14ac:dyDescent="0.25">
      <c r="B21" s="2"/>
      <c r="C21" s="68">
        <f t="shared" si="5"/>
        <v>15</v>
      </c>
      <c r="D21" s="4" t="s">
        <v>225</v>
      </c>
      <c r="E21" s="3">
        <v>24</v>
      </c>
      <c r="F21" s="2"/>
      <c r="G21" s="104">
        <f t="shared" si="6"/>
        <v>15</v>
      </c>
      <c r="H21" s="235" t="s">
        <v>324</v>
      </c>
      <c r="I21" s="235">
        <v>0.18</v>
      </c>
      <c r="J21" s="2"/>
      <c r="N21" s="2"/>
      <c r="R21" s="2"/>
      <c r="V21" s="2"/>
      <c r="Z21" s="2"/>
      <c r="AB21" s="217" t="s">
        <v>372</v>
      </c>
      <c r="AD21" s="2"/>
      <c r="AE21" s="2"/>
      <c r="AI21" s="2"/>
      <c r="AM21" s="2"/>
      <c r="AQ21" s="2"/>
    </row>
    <row r="22" spans="2:43" x14ac:dyDescent="0.25">
      <c r="B22" s="2"/>
      <c r="C22" s="68">
        <f t="shared" si="5"/>
        <v>16</v>
      </c>
      <c r="D22" s="4" t="s">
        <v>224</v>
      </c>
      <c r="E22" s="3">
        <v>26</v>
      </c>
      <c r="F22" s="2"/>
      <c r="J22" s="2"/>
      <c r="N22" s="2"/>
      <c r="R22" s="2"/>
      <c r="V22" s="2"/>
      <c r="Z22" s="2"/>
      <c r="AD22" s="2"/>
      <c r="AE22" s="2"/>
      <c r="AI22" s="2"/>
      <c r="AM22" s="2"/>
      <c r="AQ22" s="2"/>
    </row>
    <row r="23" spans="2:43" x14ac:dyDescent="0.25">
      <c r="B23" s="2"/>
      <c r="C23" s="68">
        <f t="shared" si="5"/>
        <v>17</v>
      </c>
      <c r="D23" s="4" t="s">
        <v>223</v>
      </c>
      <c r="E23" s="3">
        <v>-5</v>
      </c>
      <c r="F23" s="2"/>
      <c r="J23" s="2"/>
      <c r="N23" s="2"/>
      <c r="R23" s="2"/>
      <c r="V23" s="2"/>
      <c r="Z23" s="2"/>
      <c r="AB23" s="208" t="s">
        <v>415</v>
      </c>
      <c r="AD23" s="2"/>
      <c r="AE23" s="2"/>
      <c r="AI23" s="2"/>
      <c r="AM23" s="2"/>
      <c r="AQ23" s="2"/>
    </row>
    <row r="24" spans="2:43" x14ac:dyDescent="0.25">
      <c r="B24" s="2"/>
      <c r="C24" s="68">
        <f t="shared" si="5"/>
        <v>18</v>
      </c>
      <c r="D24" s="4" t="s">
        <v>222</v>
      </c>
      <c r="E24" s="3">
        <v>19</v>
      </c>
      <c r="F24" s="2"/>
      <c r="J24" s="2"/>
      <c r="N24" s="2"/>
      <c r="R24" s="2"/>
      <c r="V24" s="2"/>
      <c r="Z24" s="2"/>
      <c r="AB24" s="212" t="s">
        <v>417</v>
      </c>
      <c r="AD24" s="2"/>
      <c r="AE24" s="2"/>
      <c r="AI24" s="2"/>
      <c r="AM24" s="2"/>
      <c r="AQ24" s="2"/>
    </row>
    <row r="25" spans="2:43" x14ac:dyDescent="0.25">
      <c r="B25" s="2"/>
      <c r="C25" s="68">
        <f t="shared" si="5"/>
        <v>19</v>
      </c>
      <c r="D25" s="4" t="s">
        <v>221</v>
      </c>
      <c r="E25" s="3">
        <v>21</v>
      </c>
      <c r="F25" s="2"/>
      <c r="J25" s="2"/>
      <c r="N25" s="2"/>
      <c r="R25" s="2"/>
      <c r="V25" s="2"/>
      <c r="Z25" s="2"/>
      <c r="AB25" s="209" t="s">
        <v>339</v>
      </c>
      <c r="AD25" s="2"/>
      <c r="AE25" s="2"/>
      <c r="AI25" s="2"/>
      <c r="AM25" s="2"/>
      <c r="AQ25" s="2"/>
    </row>
    <row r="26" spans="2:43" x14ac:dyDescent="0.25">
      <c r="B26" s="2"/>
      <c r="C26" s="68">
        <f t="shared" si="5"/>
        <v>20</v>
      </c>
      <c r="D26" s="4" t="s">
        <v>220</v>
      </c>
      <c r="E26" s="3">
        <v>23</v>
      </c>
      <c r="F26" s="2"/>
      <c r="J26" s="2"/>
      <c r="N26" s="2"/>
      <c r="R26" s="2"/>
      <c r="V26" s="2"/>
      <c r="Z26" s="2"/>
      <c r="AB26" s="210" t="s">
        <v>340</v>
      </c>
      <c r="AD26" s="2"/>
      <c r="AE26" s="2"/>
      <c r="AI26" s="2"/>
      <c r="AM26" s="2"/>
      <c r="AQ26" s="2"/>
    </row>
    <row r="27" spans="2:43" x14ac:dyDescent="0.25">
      <c r="B27" s="2"/>
      <c r="C27" s="68">
        <f t="shared" si="5"/>
        <v>21</v>
      </c>
      <c r="D27" s="4" t="s">
        <v>219</v>
      </c>
      <c r="E27" s="3">
        <v>20</v>
      </c>
      <c r="F27" s="2"/>
      <c r="J27" s="2"/>
      <c r="N27" s="2"/>
      <c r="R27" s="2"/>
      <c r="V27" s="2"/>
      <c r="Z27" s="2"/>
      <c r="AB27" s="211" t="s">
        <v>341</v>
      </c>
      <c r="AD27" s="2"/>
      <c r="AE27" s="2"/>
      <c r="AI27" s="2"/>
      <c r="AM27" s="2"/>
      <c r="AQ27" s="2"/>
    </row>
    <row r="28" spans="2:43" x14ac:dyDescent="0.25">
      <c r="B28" s="2"/>
      <c r="C28" s="68">
        <f t="shared" si="5"/>
        <v>22</v>
      </c>
      <c r="D28" s="4" t="s">
        <v>218</v>
      </c>
      <c r="E28" s="3">
        <v>21</v>
      </c>
      <c r="F28" s="2"/>
      <c r="J28" s="2"/>
      <c r="N28" s="2"/>
      <c r="R28" s="2"/>
      <c r="V28" s="2"/>
      <c r="Z28" s="2"/>
      <c r="AD28" s="2"/>
      <c r="AE28" s="2"/>
      <c r="AI28" s="2"/>
      <c r="AM28" s="2"/>
      <c r="AQ28" s="2"/>
    </row>
    <row r="29" spans="2:43" x14ac:dyDescent="0.25">
      <c r="B29" s="2"/>
      <c r="C29" s="68">
        <f t="shared" si="5"/>
        <v>23</v>
      </c>
      <c r="D29" s="4" t="s">
        <v>217</v>
      </c>
      <c r="E29" s="3">
        <v>27</v>
      </c>
      <c r="F29" s="2"/>
      <c r="J29" s="2"/>
      <c r="N29" s="2"/>
      <c r="R29" s="2"/>
      <c r="V29" s="2"/>
      <c r="Z29" s="2"/>
      <c r="AD29" s="2"/>
      <c r="AE29" s="2"/>
      <c r="AI29" s="2"/>
      <c r="AM29" s="2"/>
      <c r="AQ29" s="2"/>
    </row>
    <row r="30" spans="2:43" x14ac:dyDescent="0.25">
      <c r="B30" s="2"/>
      <c r="C30" s="68">
        <f t="shared" si="5"/>
        <v>24</v>
      </c>
      <c r="D30" s="4" t="s">
        <v>216</v>
      </c>
      <c r="E30" s="3">
        <v>21</v>
      </c>
      <c r="F30" s="2"/>
      <c r="J30" s="2"/>
      <c r="N30" s="2"/>
      <c r="R30" s="2"/>
      <c r="V30" s="2"/>
      <c r="Z30" s="2"/>
      <c r="AD30" s="2"/>
      <c r="AE30" s="2"/>
      <c r="AI30" s="2"/>
      <c r="AM30" s="2"/>
      <c r="AQ30" s="2"/>
    </row>
    <row r="31" spans="2:43" x14ac:dyDescent="0.25">
      <c r="B31" s="2"/>
      <c r="C31" s="68">
        <f t="shared" si="5"/>
        <v>25</v>
      </c>
      <c r="D31" s="4" t="s">
        <v>215</v>
      </c>
      <c r="E31" s="3">
        <v>10</v>
      </c>
      <c r="F31" s="2"/>
      <c r="J31" s="2"/>
      <c r="N31" s="2"/>
      <c r="R31" s="2"/>
      <c r="V31" s="2"/>
      <c r="Z31" s="2"/>
      <c r="AD31" s="2"/>
      <c r="AE31" s="2"/>
      <c r="AI31" s="2"/>
      <c r="AM31" s="2"/>
      <c r="AQ31" s="2"/>
    </row>
    <row r="32" spans="2:43" x14ac:dyDescent="0.25">
      <c r="B32" s="2"/>
      <c r="C32" s="68">
        <f t="shared" si="5"/>
        <v>26</v>
      </c>
      <c r="D32" s="4" t="s">
        <v>214</v>
      </c>
      <c r="E32" s="3">
        <v>4</v>
      </c>
      <c r="F32" s="2"/>
      <c r="J32" s="2"/>
      <c r="N32" s="2"/>
      <c r="R32" s="2"/>
      <c r="V32" s="2"/>
      <c r="Z32" s="2"/>
      <c r="AD32" s="2"/>
      <c r="AE32" s="2"/>
      <c r="AI32" s="2"/>
      <c r="AM32" s="2"/>
      <c r="AQ32" s="2"/>
    </row>
    <row r="33" spans="2:43" x14ac:dyDescent="0.25">
      <c r="B33" s="2"/>
      <c r="C33" s="68">
        <f t="shared" si="5"/>
        <v>27</v>
      </c>
      <c r="D33" s="4" t="s">
        <v>213</v>
      </c>
      <c r="E33" s="3">
        <v>-11</v>
      </c>
      <c r="F33" s="2"/>
      <c r="J33" s="2"/>
      <c r="N33" s="2"/>
      <c r="R33" s="2"/>
      <c r="V33" s="2"/>
      <c r="Z33" s="2"/>
      <c r="AD33" s="2"/>
      <c r="AE33" s="2"/>
      <c r="AI33" s="2"/>
      <c r="AM33" s="2"/>
      <c r="AQ33" s="2"/>
    </row>
    <row r="34" spans="2:43" x14ac:dyDescent="0.25">
      <c r="B34" s="2"/>
      <c r="C34" s="68">
        <f t="shared" si="5"/>
        <v>28</v>
      </c>
      <c r="D34" s="4" t="s">
        <v>212</v>
      </c>
      <c r="E34" s="3">
        <v>-9</v>
      </c>
      <c r="F34" s="2"/>
      <c r="J34" s="2"/>
      <c r="N34" s="2"/>
      <c r="R34" s="2"/>
      <c r="V34" s="2"/>
      <c r="Z34" s="2"/>
      <c r="AD34" s="2"/>
      <c r="AE34" s="2"/>
      <c r="AI34" s="2"/>
      <c r="AM34" s="2"/>
      <c r="AQ34" s="2"/>
    </row>
    <row r="35" spans="2:43" x14ac:dyDescent="0.25">
      <c r="B35" s="2"/>
      <c r="C35" s="68">
        <f t="shared" si="5"/>
        <v>29</v>
      </c>
      <c r="D35" s="4" t="s">
        <v>211</v>
      </c>
      <c r="E35" s="3">
        <v>6</v>
      </c>
      <c r="F35" s="2"/>
      <c r="J35" s="2"/>
      <c r="N35" s="2"/>
      <c r="R35" s="2"/>
      <c r="V35" s="2"/>
      <c r="Z35" s="2"/>
      <c r="AD35" s="2"/>
      <c r="AE35" s="2"/>
      <c r="AI35" s="2"/>
      <c r="AM35" s="2"/>
      <c r="AQ35" s="2"/>
    </row>
    <row r="36" spans="2:43" x14ac:dyDescent="0.25">
      <c r="B36" s="2"/>
      <c r="C36" s="68">
        <f t="shared" si="5"/>
        <v>30</v>
      </c>
      <c r="D36" s="4" t="s">
        <v>210</v>
      </c>
      <c r="E36" s="3">
        <v>28</v>
      </c>
      <c r="F36" s="2"/>
      <c r="J36" s="2"/>
      <c r="N36" s="2"/>
      <c r="R36" s="2"/>
      <c r="V36" s="2"/>
      <c r="Z36" s="2"/>
      <c r="AD36" s="2"/>
      <c r="AE36" s="2"/>
      <c r="AI36" s="2"/>
      <c r="AM36" s="2"/>
      <c r="AQ36" s="2"/>
    </row>
    <row r="37" spans="2:43" x14ac:dyDescent="0.25">
      <c r="B37" s="2"/>
      <c r="C37" s="68">
        <f t="shared" si="5"/>
        <v>31</v>
      </c>
      <c r="D37" s="4" t="s">
        <v>209</v>
      </c>
      <c r="E37" s="3">
        <v>10</v>
      </c>
      <c r="F37" s="2"/>
      <c r="J37" s="2"/>
      <c r="N37" s="2"/>
      <c r="R37" s="2"/>
      <c r="V37" s="2"/>
      <c r="Z37" s="2"/>
      <c r="AD37" s="2"/>
      <c r="AE37" s="2"/>
      <c r="AI37" s="2"/>
      <c r="AM37" s="2"/>
      <c r="AQ37" s="2"/>
    </row>
    <row r="38" spans="2:43" x14ac:dyDescent="0.25">
      <c r="B38" s="2"/>
      <c r="C38" s="68">
        <f t="shared" si="5"/>
        <v>32</v>
      </c>
      <c r="D38" s="4" t="s">
        <v>208</v>
      </c>
      <c r="E38" s="3">
        <v>19</v>
      </c>
      <c r="F38" s="2"/>
      <c r="J38" s="2"/>
      <c r="N38" s="2"/>
      <c r="R38" s="2"/>
      <c r="V38" s="2"/>
      <c r="Z38" s="2"/>
      <c r="AD38" s="2"/>
      <c r="AE38" s="2"/>
      <c r="AI38" s="2"/>
      <c r="AM38" s="2"/>
      <c r="AQ38" s="2"/>
    </row>
    <row r="39" spans="2:43" x14ac:dyDescent="0.25">
      <c r="B39" s="2"/>
      <c r="C39" s="68">
        <f t="shared" si="5"/>
        <v>33</v>
      </c>
      <c r="D39" s="4" t="s">
        <v>207</v>
      </c>
      <c r="E39" s="3">
        <v>26</v>
      </c>
      <c r="F39" s="2"/>
      <c r="J39" s="2"/>
      <c r="N39" s="2"/>
      <c r="R39" s="2"/>
      <c r="V39" s="2"/>
      <c r="Z39" s="2"/>
      <c r="AD39" s="2"/>
      <c r="AE39" s="2"/>
      <c r="AI39" s="2"/>
      <c r="AM39" s="2"/>
      <c r="AQ39" s="2"/>
    </row>
    <row r="40" spans="2:43" x14ac:dyDescent="0.25">
      <c r="B40" s="2"/>
      <c r="C40" s="68">
        <f t="shared" si="5"/>
        <v>34</v>
      </c>
      <c r="D40" s="4" t="s">
        <v>206</v>
      </c>
      <c r="E40" s="3">
        <v>1</v>
      </c>
      <c r="F40" s="2"/>
      <c r="J40" s="2"/>
      <c r="N40" s="2"/>
      <c r="R40" s="2"/>
      <c r="V40" s="2"/>
      <c r="Z40" s="2"/>
      <c r="AD40" s="2"/>
      <c r="AE40" s="2"/>
      <c r="AI40" s="2"/>
      <c r="AM40" s="2"/>
      <c r="AQ40" s="2"/>
    </row>
    <row r="41" spans="2:43" x14ac:dyDescent="0.25">
      <c r="B41" s="2"/>
      <c r="C41" s="68">
        <f t="shared" si="5"/>
        <v>35</v>
      </c>
      <c r="D41" s="4" t="s">
        <v>205</v>
      </c>
      <c r="E41" s="3">
        <v>24</v>
      </c>
      <c r="F41" s="2"/>
      <c r="J41" s="2"/>
      <c r="N41" s="2"/>
      <c r="R41" s="2"/>
      <c r="V41" s="2"/>
      <c r="Z41" s="2"/>
      <c r="AD41" s="2"/>
      <c r="AE41" s="2"/>
      <c r="AI41" s="2"/>
      <c r="AM41" s="2"/>
      <c r="AQ41" s="2"/>
    </row>
    <row r="42" spans="2:43" x14ac:dyDescent="0.25">
      <c r="B42" s="2"/>
      <c r="C42" s="68">
        <f t="shared" si="5"/>
        <v>36</v>
      </c>
      <c r="D42" s="4" t="s">
        <v>204</v>
      </c>
      <c r="E42" s="3">
        <v>2</v>
      </c>
      <c r="F42" s="2"/>
      <c r="J42" s="2"/>
      <c r="N42" s="2"/>
      <c r="R42" s="2"/>
      <c r="V42" s="2"/>
      <c r="Z42" s="2"/>
      <c r="AD42" s="2"/>
      <c r="AE42" s="2"/>
      <c r="AI42" s="2"/>
      <c r="AM42" s="2"/>
      <c r="AQ42" s="2"/>
    </row>
    <row r="43" spans="2:43" x14ac:dyDescent="0.25">
      <c r="B43" s="2"/>
      <c r="C43" s="68">
        <f t="shared" si="5"/>
        <v>37</v>
      </c>
      <c r="D43" s="4" t="s">
        <v>203</v>
      </c>
      <c r="E43" s="3">
        <v>6</v>
      </c>
      <c r="F43" s="2"/>
      <c r="J43" s="2"/>
      <c r="N43" s="2"/>
      <c r="R43" s="2"/>
      <c r="V43" s="2"/>
      <c r="Z43" s="2"/>
      <c r="AD43" s="2"/>
      <c r="AE43" s="2"/>
      <c r="AI43" s="2"/>
      <c r="AM43" s="2"/>
      <c r="AQ43" s="2"/>
    </row>
    <row r="44" spans="2:43" x14ac:dyDescent="0.25">
      <c r="B44" s="2"/>
      <c r="C44" s="68">
        <f t="shared" si="5"/>
        <v>38</v>
      </c>
      <c r="D44" s="4" t="s">
        <v>202</v>
      </c>
      <c r="E44" s="3">
        <v>-2</v>
      </c>
      <c r="F44" s="2"/>
      <c r="J44" s="2"/>
      <c r="N44" s="2"/>
      <c r="R44" s="2"/>
      <c r="V44" s="2"/>
      <c r="Z44" s="2"/>
      <c r="AD44" s="2"/>
      <c r="AE44" s="2"/>
      <c r="AI44" s="2"/>
      <c r="AM44" s="2"/>
      <c r="AQ44" s="2"/>
    </row>
    <row r="45" spans="2:43" x14ac:dyDescent="0.25">
      <c r="B45" s="2"/>
      <c r="C45" s="68">
        <f t="shared" si="5"/>
        <v>39</v>
      </c>
      <c r="D45" s="4" t="s">
        <v>201</v>
      </c>
      <c r="E45" s="3">
        <v>-7</v>
      </c>
      <c r="F45" s="2"/>
      <c r="J45" s="2"/>
      <c r="N45" s="2"/>
      <c r="R45" s="2"/>
      <c r="V45" s="2"/>
      <c r="Z45" s="2"/>
      <c r="AD45" s="2"/>
      <c r="AE45" s="2"/>
      <c r="AI45" s="2"/>
      <c r="AM45" s="2"/>
      <c r="AQ45" s="2"/>
    </row>
    <row r="46" spans="2:43" x14ac:dyDescent="0.25">
      <c r="B46" s="2"/>
      <c r="C46" s="68">
        <f t="shared" si="5"/>
        <v>40</v>
      </c>
      <c r="D46" s="4" t="s">
        <v>200</v>
      </c>
      <c r="E46" s="3">
        <v>19</v>
      </c>
      <c r="F46" s="2"/>
      <c r="J46" s="2"/>
      <c r="N46" s="2"/>
      <c r="R46" s="2"/>
      <c r="V46" s="2"/>
      <c r="Z46" s="2"/>
      <c r="AD46" s="2"/>
      <c r="AE46" s="2"/>
      <c r="AI46" s="2"/>
      <c r="AM46" s="2"/>
      <c r="AQ46" s="2"/>
    </row>
    <row r="47" spans="2:43" x14ac:dyDescent="0.25">
      <c r="B47" s="2"/>
      <c r="C47" s="68">
        <f t="shared" si="5"/>
        <v>41</v>
      </c>
      <c r="D47" s="4" t="s">
        <v>199</v>
      </c>
      <c r="E47" s="3">
        <v>6</v>
      </c>
      <c r="F47" s="2"/>
      <c r="J47" s="2"/>
      <c r="N47" s="2"/>
      <c r="R47" s="2"/>
      <c r="V47" s="2"/>
      <c r="Z47" s="2"/>
      <c r="AD47" s="2"/>
      <c r="AE47" s="2"/>
      <c r="AI47" s="2"/>
      <c r="AM47" s="2"/>
      <c r="AQ47" s="2"/>
    </row>
    <row r="48" spans="2:43" x14ac:dyDescent="0.25">
      <c r="B48" s="2"/>
      <c r="C48" s="68">
        <f t="shared" si="5"/>
        <v>42</v>
      </c>
      <c r="D48" s="4" t="s">
        <v>198</v>
      </c>
      <c r="E48" s="3">
        <v>25</v>
      </c>
      <c r="F48" s="2"/>
      <c r="J48" s="2"/>
      <c r="N48" s="2"/>
      <c r="R48" s="2"/>
      <c r="V48" s="2"/>
      <c r="Z48" s="2"/>
      <c r="AD48" s="2"/>
      <c r="AE48" s="2"/>
      <c r="AI48" s="2"/>
      <c r="AM48" s="2"/>
      <c r="AQ48" s="2"/>
    </row>
    <row r="49" spans="2:43" x14ac:dyDescent="0.25">
      <c r="B49" s="2"/>
      <c r="C49" s="68">
        <f t="shared" si="5"/>
        <v>43</v>
      </c>
      <c r="D49" s="4" t="s">
        <v>197</v>
      </c>
      <c r="E49" s="3">
        <v>9</v>
      </c>
      <c r="F49" s="2"/>
      <c r="J49" s="2"/>
      <c r="N49" s="2"/>
      <c r="R49" s="2"/>
      <c r="V49" s="2"/>
      <c r="Z49" s="2"/>
      <c r="AD49" s="2"/>
      <c r="AE49" s="2"/>
      <c r="AI49" s="2"/>
      <c r="AM49" s="2"/>
      <c r="AQ49" s="2"/>
    </row>
    <row r="50" spans="2:43" x14ac:dyDescent="0.25">
      <c r="B50" s="2"/>
      <c r="C50" s="68">
        <f t="shared" si="5"/>
        <v>44</v>
      </c>
      <c r="D50" s="4" t="s">
        <v>196</v>
      </c>
      <c r="E50" s="3">
        <v>21</v>
      </c>
      <c r="F50" s="2"/>
      <c r="J50" s="2"/>
      <c r="N50" s="2"/>
      <c r="R50" s="2"/>
      <c r="V50" s="2"/>
      <c r="Z50" s="2"/>
      <c r="AD50" s="2"/>
      <c r="AE50" s="2"/>
      <c r="AI50" s="2"/>
      <c r="AM50" s="2"/>
      <c r="AQ50" s="2"/>
    </row>
    <row r="51" spans="2:43" x14ac:dyDescent="0.25">
      <c r="B51" s="2"/>
      <c r="C51" s="68">
        <f t="shared" si="5"/>
        <v>45</v>
      </c>
      <c r="D51" s="4" t="s">
        <v>195</v>
      </c>
      <c r="E51" s="3">
        <v>22</v>
      </c>
      <c r="F51" s="2"/>
      <c r="J51" s="2"/>
      <c r="N51" s="2"/>
      <c r="R51" s="2"/>
      <c r="V51" s="2"/>
      <c r="Z51" s="2"/>
      <c r="AD51" s="2"/>
      <c r="AE51" s="2"/>
      <c r="AI51" s="2"/>
      <c r="AM51" s="2"/>
      <c r="AQ51" s="2"/>
    </row>
    <row r="52" spans="2:43" x14ac:dyDescent="0.25">
      <c r="B52" s="2"/>
      <c r="C52" s="68">
        <f t="shared" si="5"/>
        <v>46</v>
      </c>
      <c r="D52" s="4" t="s">
        <v>194</v>
      </c>
      <c r="E52" s="3">
        <v>14</v>
      </c>
      <c r="F52" s="2"/>
      <c r="J52" s="2"/>
      <c r="N52" s="2"/>
      <c r="R52" s="2"/>
      <c r="V52" s="2"/>
      <c r="Z52" s="2"/>
      <c r="AD52" s="2"/>
      <c r="AE52" s="2"/>
      <c r="AI52" s="2"/>
      <c r="AM52" s="2"/>
      <c r="AQ52" s="2"/>
    </row>
    <row r="53" spans="2:43" x14ac:dyDescent="0.25">
      <c r="B53" s="2"/>
      <c r="C53" s="68">
        <f t="shared" si="5"/>
        <v>47</v>
      </c>
      <c r="D53" s="4" t="s">
        <v>193</v>
      </c>
      <c r="E53" s="3">
        <v>13</v>
      </c>
      <c r="F53" s="2"/>
      <c r="J53" s="2"/>
      <c r="N53" s="2"/>
      <c r="R53" s="2"/>
      <c r="V53" s="2"/>
      <c r="Z53" s="2"/>
      <c r="AD53" s="2"/>
      <c r="AE53" s="2"/>
      <c r="AI53" s="2"/>
      <c r="AM53" s="2"/>
      <c r="AQ53" s="2"/>
    </row>
    <row r="54" spans="2:43" x14ac:dyDescent="0.25">
      <c r="B54" s="2"/>
      <c r="C54" s="68">
        <f t="shared" si="5"/>
        <v>48</v>
      </c>
      <c r="D54" s="4" t="s">
        <v>192</v>
      </c>
      <c r="E54" s="3">
        <v>5</v>
      </c>
      <c r="F54" s="2"/>
      <c r="J54" s="2"/>
      <c r="N54" s="2"/>
      <c r="R54" s="2"/>
      <c r="V54" s="2"/>
      <c r="Z54" s="2"/>
      <c r="AD54" s="2"/>
      <c r="AE54" s="2"/>
      <c r="AI54" s="2"/>
      <c r="AM54" s="2"/>
      <c r="AQ54" s="2"/>
    </row>
    <row r="55" spans="2:43" x14ac:dyDescent="0.25">
      <c r="B55" s="2"/>
      <c r="C55" s="68">
        <f t="shared" si="5"/>
        <v>49</v>
      </c>
      <c r="D55" s="4" t="s">
        <v>191</v>
      </c>
      <c r="E55" s="3">
        <v>5</v>
      </c>
      <c r="F55" s="2"/>
      <c r="J55" s="2"/>
      <c r="N55" s="2"/>
      <c r="R55" s="2"/>
      <c r="V55" s="2"/>
      <c r="Z55" s="2"/>
      <c r="AD55" s="2"/>
      <c r="AE55" s="2"/>
      <c r="AI55" s="2"/>
      <c r="AM55" s="2"/>
      <c r="AQ55" s="2"/>
    </row>
    <row r="56" spans="2:43" x14ac:dyDescent="0.25">
      <c r="B56" s="2"/>
      <c r="C56" s="68">
        <f t="shared" si="5"/>
        <v>50</v>
      </c>
      <c r="D56" s="4" t="s">
        <v>190</v>
      </c>
      <c r="E56" s="3">
        <v>-5</v>
      </c>
      <c r="F56" s="2"/>
      <c r="J56" s="2"/>
      <c r="N56" s="2"/>
      <c r="R56" s="2"/>
      <c r="V56" s="2"/>
      <c r="Z56" s="2"/>
      <c r="AD56" s="2"/>
      <c r="AE56" s="2"/>
      <c r="AI56" s="2"/>
      <c r="AM56" s="2"/>
      <c r="AQ56" s="2"/>
    </row>
    <row r="57" spans="2:43" x14ac:dyDescent="0.25">
      <c r="B57" s="2"/>
      <c r="C57" s="68">
        <f t="shared" si="5"/>
        <v>51</v>
      </c>
      <c r="D57" s="4" t="s">
        <v>189</v>
      </c>
      <c r="E57" s="3">
        <v>25</v>
      </c>
      <c r="F57" s="2"/>
      <c r="J57" s="2"/>
      <c r="N57" s="2"/>
      <c r="R57" s="2"/>
      <c r="V57" s="2"/>
      <c r="Z57" s="2"/>
      <c r="AD57" s="2"/>
      <c r="AE57" s="2"/>
      <c r="AI57" s="2"/>
      <c r="AM57" s="2"/>
      <c r="AQ57" s="2"/>
    </row>
    <row r="58" spans="2:43" x14ac:dyDescent="0.25">
      <c r="B58" s="2"/>
      <c r="C58" s="68">
        <f t="shared" si="5"/>
        <v>52</v>
      </c>
      <c r="D58" s="4" t="s">
        <v>188</v>
      </c>
      <c r="E58" s="3">
        <v>15</v>
      </c>
      <c r="F58" s="2"/>
      <c r="J58" s="2"/>
      <c r="N58" s="2"/>
      <c r="R58" s="2"/>
      <c r="V58" s="2"/>
      <c r="Z58" s="2"/>
      <c r="AD58" s="2"/>
      <c r="AE58" s="2"/>
      <c r="AI58" s="2"/>
      <c r="AM58" s="2"/>
      <c r="AQ58" s="2"/>
    </row>
    <row r="59" spans="2:43" x14ac:dyDescent="0.25">
      <c r="B59" s="2"/>
      <c r="C59" s="68">
        <f t="shared" si="5"/>
        <v>53</v>
      </c>
      <c r="D59" s="4" t="s">
        <v>187</v>
      </c>
      <c r="E59" s="3">
        <v>9</v>
      </c>
      <c r="F59" s="2"/>
      <c r="J59" s="2"/>
      <c r="N59" s="2"/>
      <c r="R59" s="2"/>
      <c r="V59" s="2"/>
      <c r="Z59" s="2"/>
      <c r="AD59" s="2"/>
      <c r="AE59" s="2"/>
      <c r="AI59" s="2"/>
      <c r="AM59" s="2"/>
      <c r="AQ59" s="2"/>
    </row>
    <row r="60" spans="2:43" x14ac:dyDescent="0.25">
      <c r="B60" s="2"/>
      <c r="C60" s="68">
        <f t="shared" si="5"/>
        <v>54</v>
      </c>
      <c r="D60" s="4" t="s">
        <v>186</v>
      </c>
      <c r="E60" s="3">
        <v>29</v>
      </c>
      <c r="F60" s="2"/>
      <c r="J60" s="2"/>
      <c r="N60" s="2"/>
      <c r="R60" s="2"/>
      <c r="V60" s="2"/>
      <c r="Z60" s="2"/>
      <c r="AD60" s="2"/>
      <c r="AE60" s="2"/>
      <c r="AI60" s="2"/>
      <c r="AM60" s="2"/>
      <c r="AQ60" s="2"/>
    </row>
    <row r="61" spans="2:43" x14ac:dyDescent="0.25">
      <c r="B61" s="2"/>
      <c r="C61" s="68">
        <f t="shared" si="5"/>
        <v>55</v>
      </c>
      <c r="D61" s="4" t="s">
        <v>185</v>
      </c>
      <c r="E61" s="3">
        <v>24</v>
      </c>
      <c r="F61" s="2"/>
      <c r="J61" s="2"/>
      <c r="N61" s="2"/>
      <c r="R61" s="2"/>
      <c r="V61" s="2"/>
      <c r="Z61" s="2"/>
      <c r="AD61" s="2"/>
      <c r="AE61" s="2"/>
      <c r="AI61" s="2"/>
      <c r="AM61" s="2"/>
      <c r="AQ61" s="2"/>
    </row>
    <row r="62" spans="2:43" x14ac:dyDescent="0.25">
      <c r="B62" s="2"/>
      <c r="C62" s="68">
        <f t="shared" si="5"/>
        <v>56</v>
      </c>
      <c r="D62" s="4" t="s">
        <v>184</v>
      </c>
      <c r="E62" s="3">
        <v>16</v>
      </c>
      <c r="F62" s="2"/>
      <c r="J62" s="2"/>
      <c r="N62" s="2"/>
      <c r="R62" s="2"/>
      <c r="V62" s="2"/>
      <c r="Z62" s="2"/>
      <c r="AD62" s="2"/>
      <c r="AE62" s="2"/>
      <c r="AI62" s="2"/>
      <c r="AM62" s="2"/>
      <c r="AQ62" s="2"/>
    </row>
    <row r="63" spans="2:43" x14ac:dyDescent="0.25">
      <c r="B63" s="2"/>
      <c r="C63" s="68">
        <f t="shared" si="5"/>
        <v>57</v>
      </c>
      <c r="D63" s="4" t="s">
        <v>183</v>
      </c>
      <c r="E63" s="3">
        <v>2</v>
      </c>
      <c r="F63" s="2"/>
      <c r="J63" s="2"/>
      <c r="N63" s="2"/>
      <c r="R63" s="2"/>
      <c r="V63" s="2"/>
      <c r="Z63" s="2"/>
      <c r="AD63" s="2"/>
      <c r="AE63" s="2"/>
      <c r="AI63" s="2"/>
      <c r="AM63" s="2"/>
      <c r="AQ63" s="2"/>
    </row>
    <row r="64" spans="2:43" x14ac:dyDescent="0.25">
      <c r="B64" s="2"/>
      <c r="C64" s="68">
        <f t="shared" si="5"/>
        <v>58</v>
      </c>
      <c r="D64" s="4" t="s">
        <v>182</v>
      </c>
      <c r="E64" s="3">
        <v>24</v>
      </c>
      <c r="F64" s="2"/>
      <c r="J64" s="2"/>
      <c r="N64" s="2"/>
      <c r="R64" s="2"/>
      <c r="V64" s="2"/>
      <c r="Z64" s="2"/>
      <c r="AD64" s="2"/>
      <c r="AE64" s="2"/>
      <c r="AI64" s="2"/>
      <c r="AM64" s="2"/>
      <c r="AQ64" s="2"/>
    </row>
    <row r="65" spans="2:43" x14ac:dyDescent="0.25">
      <c r="B65" s="2"/>
      <c r="C65" s="68">
        <f t="shared" si="5"/>
        <v>59</v>
      </c>
      <c r="D65" s="4" t="s">
        <v>181</v>
      </c>
      <c r="E65" s="3">
        <v>9</v>
      </c>
      <c r="F65" s="2"/>
      <c r="J65" s="2"/>
      <c r="N65" s="2"/>
      <c r="R65" s="2"/>
      <c r="V65" s="2"/>
      <c r="Z65" s="2"/>
      <c r="AD65" s="2"/>
      <c r="AE65" s="2"/>
      <c r="AI65" s="2"/>
      <c r="AM65" s="2"/>
      <c r="AQ65" s="2"/>
    </row>
    <row r="66" spans="2:43" x14ac:dyDescent="0.25">
      <c r="B66" s="2"/>
      <c r="C66" s="68">
        <f t="shared" si="5"/>
        <v>60</v>
      </c>
      <c r="D66" s="4" t="s">
        <v>180</v>
      </c>
      <c r="E66" s="3">
        <v>24</v>
      </c>
      <c r="F66" s="2"/>
      <c r="J66" s="2"/>
      <c r="N66" s="2"/>
      <c r="R66" s="2"/>
      <c r="V66" s="2"/>
      <c r="Z66" s="2"/>
      <c r="AD66" s="2"/>
      <c r="AE66" s="2"/>
      <c r="AI66" s="2"/>
      <c r="AM66" s="2"/>
      <c r="AQ66" s="2"/>
    </row>
    <row r="67" spans="2:43" x14ac:dyDescent="0.25">
      <c r="B67" s="2"/>
      <c r="C67" s="68">
        <f t="shared" si="5"/>
        <v>61</v>
      </c>
      <c r="D67" s="4" t="s">
        <v>179</v>
      </c>
      <c r="E67" s="3">
        <v>26</v>
      </c>
      <c r="F67" s="2"/>
      <c r="J67" s="2"/>
      <c r="N67" s="2"/>
      <c r="R67" s="2"/>
      <c r="V67" s="2"/>
      <c r="Z67" s="2"/>
      <c r="AD67" s="2"/>
      <c r="AE67" s="2"/>
      <c r="AI67" s="2"/>
      <c r="AM67" s="2"/>
      <c r="AQ67" s="2"/>
    </row>
    <row r="68" spans="2:43" x14ac:dyDescent="0.25">
      <c r="B68" s="2"/>
      <c r="C68" s="68">
        <f t="shared" si="5"/>
        <v>62</v>
      </c>
      <c r="D68" s="4" t="s">
        <v>178</v>
      </c>
      <c r="E68" s="3">
        <v>7</v>
      </c>
      <c r="F68" s="2"/>
      <c r="J68" s="2"/>
      <c r="N68" s="2"/>
      <c r="R68" s="2"/>
      <c r="V68" s="2"/>
      <c r="Z68" s="2"/>
      <c r="AD68" s="2"/>
      <c r="AE68" s="2"/>
      <c r="AI68" s="2"/>
      <c r="AM68" s="2"/>
      <c r="AQ68" s="2"/>
    </row>
    <row r="69" spans="2:43" x14ac:dyDescent="0.25">
      <c r="B69" s="2"/>
      <c r="C69" s="68">
        <f t="shared" si="5"/>
        <v>63</v>
      </c>
      <c r="D69" s="4" t="s">
        <v>177</v>
      </c>
      <c r="E69" s="3">
        <v>23</v>
      </c>
      <c r="F69" s="2"/>
      <c r="J69" s="2"/>
      <c r="N69" s="2"/>
      <c r="R69" s="2"/>
      <c r="V69" s="2"/>
      <c r="Z69" s="2"/>
      <c r="AD69" s="2"/>
      <c r="AE69" s="2"/>
      <c r="AI69" s="2"/>
      <c r="AM69" s="2"/>
      <c r="AQ69" s="2"/>
    </row>
    <row r="70" spans="2:43" x14ac:dyDescent="0.25">
      <c r="B70" s="2"/>
      <c r="C70" s="68">
        <f t="shared" si="5"/>
        <v>64</v>
      </c>
      <c r="D70" s="4" t="s">
        <v>176</v>
      </c>
      <c r="E70" s="3">
        <v>21</v>
      </c>
      <c r="F70" s="2"/>
      <c r="J70" s="2"/>
      <c r="N70" s="2"/>
      <c r="R70" s="2"/>
      <c r="V70" s="2"/>
      <c r="Z70" s="2"/>
      <c r="AD70" s="2"/>
      <c r="AE70" s="2"/>
      <c r="AI70" s="2"/>
      <c r="AM70" s="2"/>
      <c r="AQ70" s="2"/>
    </row>
    <row r="71" spans="2:43" x14ac:dyDescent="0.25">
      <c r="B71" s="2"/>
      <c r="C71" s="68">
        <f t="shared" si="5"/>
        <v>65</v>
      </c>
      <c r="D71" s="4" t="s">
        <v>175</v>
      </c>
      <c r="E71" s="3">
        <v>29</v>
      </c>
      <c r="F71" s="2"/>
      <c r="J71" s="2"/>
      <c r="N71" s="2"/>
      <c r="R71" s="2"/>
      <c r="V71" s="2"/>
      <c r="Z71" s="2"/>
      <c r="AD71" s="2"/>
      <c r="AE71" s="2"/>
      <c r="AI71" s="2"/>
      <c r="AM71" s="2"/>
      <c r="AQ71" s="2"/>
    </row>
    <row r="72" spans="2:43" x14ac:dyDescent="0.25">
      <c r="B72" s="2"/>
      <c r="C72" s="68">
        <f t="shared" si="5"/>
        <v>66</v>
      </c>
      <c r="D72" s="4" t="s">
        <v>174</v>
      </c>
      <c r="E72" s="3">
        <v>23</v>
      </c>
      <c r="F72" s="2"/>
      <c r="J72" s="2"/>
      <c r="N72" s="2"/>
      <c r="R72" s="2"/>
      <c r="V72" s="2"/>
      <c r="Z72" s="2"/>
      <c r="AD72" s="2"/>
      <c r="AE72" s="2"/>
      <c r="AI72" s="2"/>
      <c r="AM72" s="2"/>
      <c r="AQ72" s="2"/>
    </row>
    <row r="73" spans="2:43" x14ac:dyDescent="0.25">
      <c r="B73" s="2"/>
      <c r="C73" s="68">
        <f t="shared" ref="C73:C136" si="7">C72+1</f>
        <v>67</v>
      </c>
      <c r="D73" s="4" t="s">
        <v>173</v>
      </c>
      <c r="E73" s="3">
        <v>24</v>
      </c>
      <c r="F73" s="2"/>
      <c r="J73" s="2"/>
      <c r="N73" s="2"/>
      <c r="R73" s="2"/>
      <c r="V73" s="2"/>
      <c r="Z73" s="2"/>
      <c r="AD73" s="2"/>
      <c r="AE73" s="2"/>
      <c r="AI73" s="2"/>
      <c r="AM73" s="2"/>
      <c r="AQ73" s="2"/>
    </row>
    <row r="74" spans="2:43" x14ac:dyDescent="0.25">
      <c r="B74" s="2"/>
      <c r="C74" s="68">
        <f t="shared" si="7"/>
        <v>68</v>
      </c>
      <c r="D74" s="4" t="s">
        <v>172</v>
      </c>
      <c r="E74" s="3">
        <v>1.1000000000000001</v>
      </c>
      <c r="F74" s="2"/>
      <c r="J74" s="2"/>
      <c r="N74" s="2"/>
      <c r="R74" s="2"/>
      <c r="V74" s="2"/>
      <c r="Z74" s="2"/>
      <c r="AD74" s="2"/>
      <c r="AE74" s="2"/>
      <c r="AI74" s="2"/>
      <c r="AM74" s="2"/>
      <c r="AQ74" s="2"/>
    </row>
    <row r="75" spans="2:43" x14ac:dyDescent="0.25">
      <c r="B75" s="2"/>
      <c r="C75" s="68">
        <f t="shared" si="7"/>
        <v>69</v>
      </c>
      <c r="D75" s="4" t="s">
        <v>171</v>
      </c>
      <c r="E75" s="3">
        <v>13</v>
      </c>
      <c r="F75" s="2"/>
      <c r="J75" s="2"/>
      <c r="N75" s="2"/>
      <c r="R75" s="2"/>
      <c r="V75" s="2"/>
      <c r="Z75" s="2"/>
      <c r="AD75" s="2"/>
      <c r="AE75" s="2"/>
      <c r="AI75" s="2"/>
      <c r="AM75" s="2"/>
      <c r="AQ75" s="2"/>
    </row>
    <row r="76" spans="2:43" x14ac:dyDescent="0.25">
      <c r="B76" s="2"/>
      <c r="C76" s="68">
        <f t="shared" si="7"/>
        <v>70</v>
      </c>
      <c r="D76" s="4" t="s">
        <v>170</v>
      </c>
      <c r="E76" s="3">
        <v>18</v>
      </c>
      <c r="F76" s="2"/>
      <c r="J76" s="2"/>
      <c r="N76" s="2"/>
      <c r="R76" s="2"/>
      <c r="V76" s="2"/>
      <c r="Z76" s="2"/>
      <c r="AD76" s="2"/>
      <c r="AE76" s="2"/>
      <c r="AI76" s="2"/>
      <c r="AM76" s="2"/>
      <c r="AQ76" s="2"/>
    </row>
    <row r="77" spans="2:43" x14ac:dyDescent="0.25">
      <c r="B77" s="2"/>
      <c r="C77" s="68">
        <f t="shared" si="7"/>
        <v>71</v>
      </c>
      <c r="D77" s="4" t="s">
        <v>169</v>
      </c>
      <c r="E77" s="3">
        <v>7</v>
      </c>
      <c r="F77" s="2"/>
      <c r="J77" s="2"/>
      <c r="N77" s="2"/>
      <c r="R77" s="2"/>
      <c r="V77" s="2"/>
      <c r="Z77" s="2"/>
      <c r="AD77" s="2"/>
      <c r="AE77" s="2"/>
      <c r="AI77" s="2"/>
      <c r="AM77" s="2"/>
      <c r="AQ77" s="2"/>
    </row>
    <row r="78" spans="2:43" x14ac:dyDescent="0.25">
      <c r="B78" s="2"/>
      <c r="C78" s="68">
        <f t="shared" si="7"/>
        <v>72</v>
      </c>
      <c r="D78" s="4" t="s">
        <v>168</v>
      </c>
      <c r="E78" s="3">
        <v>12</v>
      </c>
      <c r="F78" s="2"/>
      <c r="J78" s="2"/>
      <c r="N78" s="2"/>
      <c r="R78" s="2"/>
      <c r="V78" s="2"/>
      <c r="Z78" s="2"/>
      <c r="AD78" s="2"/>
      <c r="AE78" s="2"/>
      <c r="AI78" s="2"/>
      <c r="AM78" s="2"/>
      <c r="AQ78" s="2"/>
    </row>
    <row r="79" spans="2:43" x14ac:dyDescent="0.25">
      <c r="B79" s="2"/>
      <c r="C79" s="68">
        <f t="shared" si="7"/>
        <v>73</v>
      </c>
      <c r="D79" s="4" t="s">
        <v>167</v>
      </c>
      <c r="E79" s="3">
        <v>30</v>
      </c>
      <c r="F79" s="2"/>
      <c r="J79" s="2"/>
      <c r="N79" s="2"/>
      <c r="R79" s="2"/>
      <c r="V79" s="2"/>
      <c r="Z79" s="2"/>
      <c r="AD79" s="2"/>
      <c r="AE79" s="2"/>
      <c r="AI79" s="2"/>
      <c r="AM79" s="2"/>
      <c r="AQ79" s="2"/>
    </row>
    <row r="80" spans="2:43" x14ac:dyDescent="0.25">
      <c r="B80" s="2"/>
      <c r="C80" s="68">
        <f t="shared" si="7"/>
        <v>74</v>
      </c>
      <c r="D80" s="4" t="s">
        <v>166</v>
      </c>
      <c r="E80" s="3">
        <v>28</v>
      </c>
      <c r="F80" s="2"/>
      <c r="J80" s="2"/>
      <c r="N80" s="2"/>
      <c r="R80" s="2"/>
      <c r="V80" s="2"/>
      <c r="Z80" s="2"/>
      <c r="AD80" s="2"/>
      <c r="AE80" s="2"/>
      <c r="AI80" s="2"/>
      <c r="AM80" s="2"/>
      <c r="AQ80" s="2"/>
    </row>
    <row r="81" spans="2:43" x14ac:dyDescent="0.25">
      <c r="B81" s="2"/>
      <c r="C81" s="68">
        <f t="shared" si="7"/>
        <v>75</v>
      </c>
      <c r="D81" s="4" t="s">
        <v>165</v>
      </c>
      <c r="E81" s="3">
        <v>24</v>
      </c>
      <c r="F81" s="2"/>
      <c r="J81" s="2"/>
      <c r="N81" s="2"/>
      <c r="R81" s="2"/>
      <c r="V81" s="2"/>
      <c r="Z81" s="2"/>
      <c r="AD81" s="2"/>
      <c r="AE81" s="2"/>
      <c r="AI81" s="2"/>
      <c r="AM81" s="2"/>
      <c r="AQ81" s="2"/>
    </row>
    <row r="82" spans="2:43" x14ac:dyDescent="0.25">
      <c r="B82" s="2"/>
      <c r="C82" s="68">
        <f t="shared" si="7"/>
        <v>76</v>
      </c>
      <c r="D82" s="4" t="s">
        <v>164</v>
      </c>
      <c r="E82" s="3">
        <v>1.4</v>
      </c>
      <c r="F82" s="2"/>
      <c r="J82" s="2"/>
      <c r="N82" s="2"/>
      <c r="R82" s="2"/>
      <c r="V82" s="2"/>
      <c r="Z82" s="2"/>
      <c r="AD82" s="2"/>
      <c r="AE82" s="2"/>
      <c r="AI82" s="2"/>
      <c r="AM82" s="2"/>
      <c r="AQ82" s="2"/>
    </row>
    <row r="83" spans="2:43" x14ac:dyDescent="0.25">
      <c r="B83" s="2"/>
      <c r="C83" s="68">
        <f t="shared" si="7"/>
        <v>77</v>
      </c>
      <c r="D83" s="4" t="s">
        <v>163</v>
      </c>
      <c r="E83" s="3">
        <v>21</v>
      </c>
      <c r="F83" s="2"/>
      <c r="J83" s="2"/>
      <c r="N83" s="2"/>
      <c r="R83" s="2"/>
      <c r="V83" s="2"/>
      <c r="Z83" s="2"/>
      <c r="AD83" s="2"/>
      <c r="AE83" s="2"/>
      <c r="AI83" s="2"/>
      <c r="AM83" s="2"/>
      <c r="AQ83" s="2"/>
    </row>
    <row r="84" spans="2:43" x14ac:dyDescent="0.25">
      <c r="B84" s="2"/>
      <c r="C84" s="68">
        <f t="shared" si="7"/>
        <v>78</v>
      </c>
      <c r="D84" s="4" t="s">
        <v>162</v>
      </c>
      <c r="E84" s="3">
        <v>3</v>
      </c>
      <c r="F84" s="2"/>
      <c r="J84" s="2"/>
      <c r="N84" s="2"/>
      <c r="R84" s="2"/>
      <c r="V84" s="2"/>
      <c r="Z84" s="2"/>
      <c r="AD84" s="2"/>
      <c r="AE84" s="2"/>
      <c r="AI84" s="2"/>
      <c r="AM84" s="2"/>
      <c r="AQ84" s="2"/>
    </row>
    <row r="85" spans="2:43" x14ac:dyDescent="0.25">
      <c r="B85" s="2"/>
      <c r="C85" s="68">
        <f t="shared" si="7"/>
        <v>79</v>
      </c>
      <c r="D85" s="4" t="s">
        <v>161</v>
      </c>
      <c r="E85" s="3">
        <v>7</v>
      </c>
      <c r="F85" s="2"/>
      <c r="J85" s="2"/>
      <c r="N85" s="2"/>
      <c r="R85" s="2"/>
      <c r="V85" s="2"/>
      <c r="Z85" s="2"/>
      <c r="AD85" s="2"/>
      <c r="AE85" s="2"/>
      <c r="AI85" s="2"/>
      <c r="AM85" s="2"/>
      <c r="AQ85" s="2"/>
    </row>
    <row r="86" spans="2:43" x14ac:dyDescent="0.25">
      <c r="B86" s="2"/>
      <c r="C86" s="68">
        <f t="shared" si="7"/>
        <v>80</v>
      </c>
      <c r="D86" s="4" t="s">
        <v>160</v>
      </c>
      <c r="E86" s="3">
        <v>1</v>
      </c>
      <c r="F86" s="2"/>
      <c r="J86" s="2"/>
      <c r="N86" s="2"/>
      <c r="R86" s="2"/>
      <c r="V86" s="2"/>
      <c r="Z86" s="2"/>
      <c r="AD86" s="2"/>
      <c r="AE86" s="2"/>
      <c r="AI86" s="2"/>
      <c r="AM86" s="2"/>
      <c r="AQ86" s="2"/>
    </row>
    <row r="87" spans="2:43" x14ac:dyDescent="0.25">
      <c r="B87" s="2"/>
      <c r="C87" s="68">
        <f t="shared" si="7"/>
        <v>81</v>
      </c>
      <c r="D87" s="4" t="s">
        <v>159</v>
      </c>
      <c r="E87" s="3">
        <v>4</v>
      </c>
      <c r="F87" s="2"/>
      <c r="J87" s="2"/>
      <c r="N87" s="2"/>
      <c r="R87" s="2"/>
      <c r="V87" s="2"/>
      <c r="Z87" s="2"/>
      <c r="AD87" s="2"/>
      <c r="AE87" s="2"/>
      <c r="AI87" s="2"/>
      <c r="AM87" s="2"/>
      <c r="AQ87" s="2"/>
    </row>
    <row r="88" spans="2:43" x14ac:dyDescent="0.25">
      <c r="B88" s="2"/>
      <c r="C88" s="68">
        <f t="shared" si="7"/>
        <v>82</v>
      </c>
      <c r="D88" s="4" t="s">
        <v>158</v>
      </c>
      <c r="E88" s="3">
        <v>26</v>
      </c>
      <c r="F88" s="2"/>
      <c r="J88" s="2"/>
      <c r="N88" s="2"/>
      <c r="R88" s="2"/>
      <c r="V88" s="2"/>
      <c r="Z88" s="2"/>
      <c r="AD88" s="2"/>
      <c r="AE88" s="2"/>
      <c r="AI88" s="2"/>
      <c r="AM88" s="2"/>
      <c r="AQ88" s="2"/>
    </row>
    <row r="89" spans="2:43" x14ac:dyDescent="0.25">
      <c r="B89" s="2"/>
      <c r="C89" s="68">
        <f t="shared" si="7"/>
        <v>83</v>
      </c>
      <c r="D89" s="4" t="s">
        <v>157</v>
      </c>
      <c r="E89" s="3">
        <v>17</v>
      </c>
      <c r="F89" s="2"/>
      <c r="J89" s="2"/>
      <c r="N89" s="2"/>
      <c r="R89" s="2"/>
      <c r="V89" s="2"/>
      <c r="Z89" s="2"/>
      <c r="AD89" s="2"/>
      <c r="AE89" s="2"/>
      <c r="AI89" s="2"/>
      <c r="AM89" s="2"/>
      <c r="AQ89" s="2"/>
    </row>
    <row r="90" spans="2:43" x14ac:dyDescent="0.25">
      <c r="B90" s="2"/>
      <c r="C90" s="68">
        <f t="shared" si="7"/>
        <v>84</v>
      </c>
      <c r="D90" s="4" t="s">
        <v>156</v>
      </c>
      <c r="E90" s="3">
        <v>0</v>
      </c>
      <c r="F90" s="2"/>
      <c r="J90" s="2"/>
      <c r="N90" s="2"/>
      <c r="R90" s="2"/>
      <c r="V90" s="2"/>
      <c r="Z90" s="2"/>
      <c r="AD90" s="2"/>
      <c r="AE90" s="2"/>
      <c r="AI90" s="2"/>
      <c r="AM90" s="2"/>
      <c r="AQ90" s="2"/>
    </row>
    <row r="91" spans="2:43" x14ac:dyDescent="0.25">
      <c r="B91" s="2"/>
      <c r="C91" s="68">
        <f t="shared" si="7"/>
        <v>85</v>
      </c>
      <c r="D91" s="4" t="s">
        <v>155</v>
      </c>
      <c r="E91" s="3">
        <v>23</v>
      </c>
      <c r="F91" s="2"/>
      <c r="J91" s="2"/>
      <c r="N91" s="2"/>
      <c r="R91" s="2"/>
      <c r="V91" s="2"/>
      <c r="Z91" s="2"/>
      <c r="AD91" s="2"/>
      <c r="AE91" s="2"/>
      <c r="AI91" s="2"/>
      <c r="AM91" s="2"/>
      <c r="AQ91" s="2"/>
    </row>
    <row r="92" spans="2:43" x14ac:dyDescent="0.25">
      <c r="B92" s="2"/>
      <c r="C92" s="68">
        <f t="shared" si="7"/>
        <v>86</v>
      </c>
      <c r="D92" s="4" t="s">
        <v>154</v>
      </c>
      <c r="E92" s="3">
        <v>19</v>
      </c>
      <c r="F92" s="2"/>
      <c r="J92" s="2"/>
      <c r="N92" s="2"/>
      <c r="R92" s="2"/>
      <c r="V92" s="2"/>
      <c r="Z92" s="2"/>
      <c r="AD92" s="2"/>
      <c r="AE92" s="2"/>
      <c r="AI92" s="2"/>
      <c r="AM92" s="2"/>
      <c r="AQ92" s="2"/>
    </row>
    <row r="93" spans="2:43" x14ac:dyDescent="0.25">
      <c r="B93" s="2"/>
      <c r="C93" s="68">
        <f t="shared" si="7"/>
        <v>87</v>
      </c>
      <c r="D93" s="4" t="s">
        <v>153</v>
      </c>
      <c r="E93" s="3">
        <v>24</v>
      </c>
      <c r="F93" s="2"/>
      <c r="J93" s="2"/>
      <c r="N93" s="2"/>
      <c r="R93" s="2"/>
      <c r="V93" s="2"/>
      <c r="Z93" s="2"/>
      <c r="AD93" s="2"/>
      <c r="AE93" s="2"/>
      <c r="AI93" s="2"/>
      <c r="AM93" s="2"/>
      <c r="AQ93" s="2"/>
    </row>
    <row r="94" spans="2:43" x14ac:dyDescent="0.25">
      <c r="B94" s="2"/>
      <c r="C94" s="68">
        <f t="shared" si="7"/>
        <v>88</v>
      </c>
      <c r="D94" s="4" t="s">
        <v>152</v>
      </c>
      <c r="E94" s="3">
        <v>13</v>
      </c>
      <c r="F94" s="2"/>
      <c r="J94" s="2"/>
      <c r="N94" s="2"/>
      <c r="R94" s="2"/>
      <c r="V94" s="2"/>
      <c r="Z94" s="2"/>
      <c r="AD94" s="2"/>
      <c r="AE94" s="2"/>
      <c r="AI94" s="2"/>
      <c r="AM94" s="2"/>
      <c r="AQ94" s="2"/>
    </row>
    <row r="95" spans="2:43" x14ac:dyDescent="0.25">
      <c r="B95" s="2"/>
      <c r="C95" s="68">
        <f t="shared" si="7"/>
        <v>89</v>
      </c>
      <c r="D95" s="4" t="s">
        <v>151</v>
      </c>
      <c r="E95" s="3">
        <v>21</v>
      </c>
      <c r="F95" s="2"/>
      <c r="J95" s="2"/>
      <c r="N95" s="2"/>
      <c r="R95" s="2"/>
      <c r="V95" s="2"/>
      <c r="Z95" s="2"/>
      <c r="AD95" s="2"/>
      <c r="AE95" s="2"/>
      <c r="AI95" s="2"/>
      <c r="AM95" s="2"/>
      <c r="AQ95" s="2"/>
    </row>
    <row r="96" spans="2:43" x14ac:dyDescent="0.25">
      <c r="B96" s="2"/>
      <c r="C96" s="68">
        <f t="shared" si="7"/>
        <v>90</v>
      </c>
      <c r="D96" s="4" t="s">
        <v>150</v>
      </c>
      <c r="E96" s="3">
        <v>20</v>
      </c>
      <c r="F96" s="2"/>
      <c r="J96" s="2"/>
      <c r="N96" s="2"/>
      <c r="R96" s="2"/>
      <c r="V96" s="2"/>
      <c r="Z96" s="2"/>
      <c r="AD96" s="2"/>
      <c r="AE96" s="2"/>
      <c r="AI96" s="2"/>
      <c r="AM96" s="2"/>
      <c r="AQ96" s="2"/>
    </row>
    <row r="97" spans="2:43" x14ac:dyDescent="0.25">
      <c r="B97" s="2"/>
      <c r="C97" s="68">
        <f t="shared" si="7"/>
        <v>91</v>
      </c>
      <c r="D97" s="4" t="s">
        <v>149</v>
      </c>
      <c r="E97" s="3">
        <v>17</v>
      </c>
      <c r="F97" s="2"/>
      <c r="J97" s="2"/>
      <c r="N97" s="2"/>
      <c r="R97" s="2"/>
      <c r="V97" s="2"/>
      <c r="Z97" s="2"/>
      <c r="AD97" s="2"/>
      <c r="AE97" s="2"/>
      <c r="AI97" s="2"/>
      <c r="AM97" s="2"/>
      <c r="AQ97" s="2"/>
    </row>
    <row r="98" spans="2:43" x14ac:dyDescent="0.25">
      <c r="B98" s="2"/>
      <c r="C98" s="68">
        <f t="shared" si="7"/>
        <v>92</v>
      </c>
      <c r="D98" s="4" t="s">
        <v>148</v>
      </c>
      <c r="E98" s="3">
        <v>17</v>
      </c>
      <c r="F98" s="2"/>
      <c r="J98" s="2"/>
      <c r="N98" s="2"/>
      <c r="R98" s="2"/>
      <c r="V98" s="2"/>
      <c r="Z98" s="2"/>
      <c r="AD98" s="2"/>
      <c r="AE98" s="2"/>
      <c r="AI98" s="2"/>
      <c r="AM98" s="2"/>
      <c r="AQ98" s="2"/>
    </row>
    <row r="99" spans="2:43" x14ac:dyDescent="0.25">
      <c r="B99" s="2"/>
      <c r="C99" s="68">
        <f t="shared" si="7"/>
        <v>93</v>
      </c>
      <c r="D99" s="4" t="s">
        <v>147</v>
      </c>
      <c r="E99" s="3">
        <v>-3</v>
      </c>
      <c r="F99" s="2"/>
      <c r="J99" s="2"/>
      <c r="N99" s="2"/>
      <c r="R99" s="2"/>
      <c r="V99" s="2"/>
      <c r="Z99" s="2"/>
      <c r="AD99" s="2"/>
      <c r="AE99" s="2"/>
      <c r="AI99" s="2"/>
      <c r="AM99" s="2"/>
      <c r="AQ99" s="2"/>
    </row>
    <row r="100" spans="2:43" x14ac:dyDescent="0.25">
      <c r="B100" s="2"/>
      <c r="C100" s="68">
        <f t="shared" si="7"/>
        <v>94</v>
      </c>
      <c r="D100" s="4" t="s">
        <v>146</v>
      </c>
      <c r="E100" s="3">
        <v>23</v>
      </c>
      <c r="F100" s="2"/>
      <c r="J100" s="2"/>
      <c r="N100" s="2"/>
      <c r="R100" s="2"/>
      <c r="V100" s="2"/>
      <c r="Z100" s="2"/>
      <c r="AD100" s="2"/>
      <c r="AE100" s="2"/>
      <c r="AI100" s="2"/>
      <c r="AM100" s="2"/>
      <c r="AQ100" s="2"/>
    </row>
    <row r="101" spans="2:43" x14ac:dyDescent="0.25">
      <c r="B101" s="2"/>
      <c r="C101" s="68">
        <f t="shared" si="7"/>
        <v>95</v>
      </c>
      <c r="D101" s="4" t="s">
        <v>145</v>
      </c>
      <c r="E101" s="3">
        <v>-4</v>
      </c>
      <c r="F101" s="2"/>
      <c r="J101" s="2"/>
      <c r="N101" s="2"/>
      <c r="R101" s="2"/>
      <c r="V101" s="2"/>
      <c r="Z101" s="2"/>
      <c r="AD101" s="2"/>
      <c r="AE101" s="2"/>
      <c r="AI101" s="2"/>
      <c r="AM101" s="2"/>
      <c r="AQ101" s="2"/>
    </row>
    <row r="102" spans="2:43" x14ac:dyDescent="0.25">
      <c r="B102" s="2"/>
      <c r="C102" s="68">
        <f t="shared" si="7"/>
        <v>96</v>
      </c>
      <c r="D102" s="4" t="s">
        <v>144</v>
      </c>
      <c r="E102" s="3">
        <v>20</v>
      </c>
      <c r="F102" s="2"/>
      <c r="J102" s="2"/>
      <c r="N102" s="2"/>
      <c r="R102" s="2"/>
      <c r="V102" s="2"/>
      <c r="Z102" s="2"/>
      <c r="AD102" s="2"/>
      <c r="AE102" s="2"/>
      <c r="AI102" s="2"/>
      <c r="AM102" s="2"/>
      <c r="AQ102" s="2"/>
    </row>
    <row r="103" spans="2:43" x14ac:dyDescent="0.25">
      <c r="B103" s="2"/>
      <c r="C103" s="68">
        <f t="shared" si="7"/>
        <v>97</v>
      </c>
      <c r="D103" s="4" t="s">
        <v>143</v>
      </c>
      <c r="E103" s="3">
        <v>-2</v>
      </c>
      <c r="F103" s="2"/>
      <c r="J103" s="2"/>
      <c r="N103" s="2"/>
      <c r="R103" s="2"/>
      <c r="V103" s="2"/>
      <c r="Z103" s="2"/>
      <c r="AD103" s="2"/>
      <c r="AE103" s="2"/>
      <c r="AI103" s="2"/>
      <c r="AM103" s="2"/>
      <c r="AQ103" s="2"/>
    </row>
    <row r="104" spans="2:43" x14ac:dyDescent="0.25">
      <c r="B104" s="2"/>
      <c r="C104" s="68">
        <f t="shared" si="7"/>
        <v>98</v>
      </c>
      <c r="D104" s="4" t="s">
        <v>142</v>
      </c>
      <c r="E104" s="3">
        <v>0</v>
      </c>
      <c r="F104" s="2"/>
      <c r="J104" s="2"/>
      <c r="N104" s="2"/>
      <c r="R104" s="2"/>
      <c r="V104" s="2"/>
      <c r="Z104" s="2"/>
      <c r="AD104" s="2"/>
      <c r="AE104" s="2"/>
      <c r="AI104" s="2"/>
      <c r="AM104" s="2"/>
      <c r="AQ104" s="2"/>
    </row>
    <row r="105" spans="2:43" x14ac:dyDescent="0.25">
      <c r="B105" s="2"/>
      <c r="C105" s="68">
        <f t="shared" si="7"/>
        <v>99</v>
      </c>
      <c r="D105" s="4" t="s">
        <v>141</v>
      </c>
      <c r="E105" s="3">
        <v>23</v>
      </c>
      <c r="F105" s="2"/>
      <c r="J105" s="2"/>
      <c r="N105" s="2"/>
      <c r="R105" s="2"/>
      <c r="V105" s="2"/>
      <c r="Z105" s="2"/>
      <c r="AD105" s="2"/>
      <c r="AE105" s="2"/>
      <c r="AI105" s="2"/>
      <c r="AM105" s="2"/>
      <c r="AQ105" s="2"/>
    </row>
    <row r="106" spans="2:43" x14ac:dyDescent="0.25">
      <c r="B106" s="2"/>
      <c r="C106" s="68">
        <f t="shared" si="7"/>
        <v>100</v>
      </c>
      <c r="D106" s="4" t="s">
        <v>140</v>
      </c>
      <c r="E106" s="3">
        <v>18</v>
      </c>
      <c r="F106" s="2"/>
      <c r="J106" s="2"/>
      <c r="N106" s="2"/>
      <c r="R106" s="2"/>
      <c r="V106" s="2"/>
      <c r="Z106" s="2"/>
      <c r="AD106" s="2"/>
      <c r="AE106" s="2"/>
      <c r="AI106" s="2"/>
      <c r="AM106" s="2"/>
      <c r="AQ106" s="2"/>
    </row>
    <row r="107" spans="2:43" x14ac:dyDescent="0.25">
      <c r="B107" s="2"/>
      <c r="C107" s="68">
        <f t="shared" si="7"/>
        <v>101</v>
      </c>
      <c r="D107" s="4" t="s">
        <v>139</v>
      </c>
      <c r="E107" s="3">
        <v>6</v>
      </c>
      <c r="F107" s="2"/>
      <c r="J107" s="2"/>
      <c r="N107" s="2"/>
      <c r="R107" s="2"/>
      <c r="V107" s="2"/>
      <c r="Z107" s="2"/>
      <c r="AD107" s="2"/>
      <c r="AE107" s="2"/>
      <c r="AI107" s="2"/>
      <c r="AM107" s="2"/>
      <c r="AQ107" s="2"/>
    </row>
    <row r="108" spans="2:43" x14ac:dyDescent="0.25">
      <c r="B108" s="2"/>
      <c r="C108" s="68">
        <f t="shared" si="7"/>
        <v>102</v>
      </c>
      <c r="D108" s="4" t="s">
        <v>138</v>
      </c>
      <c r="E108" s="3">
        <v>-8</v>
      </c>
      <c r="F108" s="2"/>
      <c r="J108" s="2"/>
      <c r="N108" s="2"/>
      <c r="R108" s="2"/>
      <c r="V108" s="2"/>
      <c r="Z108" s="2"/>
      <c r="AD108" s="2"/>
      <c r="AE108" s="2"/>
      <c r="AI108" s="2"/>
      <c r="AM108" s="2"/>
      <c r="AQ108" s="2"/>
    </row>
    <row r="109" spans="2:43" x14ac:dyDescent="0.25">
      <c r="B109" s="2"/>
      <c r="C109" s="68">
        <f t="shared" si="7"/>
        <v>103</v>
      </c>
      <c r="D109" s="4" t="s">
        <v>137</v>
      </c>
      <c r="E109" s="3">
        <v>-3</v>
      </c>
      <c r="F109" s="2"/>
      <c r="J109" s="2"/>
      <c r="N109" s="2"/>
      <c r="R109" s="2"/>
      <c r="V109" s="2"/>
      <c r="Z109" s="2"/>
      <c r="AD109" s="2"/>
      <c r="AE109" s="2"/>
      <c r="AI109" s="2"/>
      <c r="AM109" s="2"/>
      <c r="AQ109" s="2"/>
    </row>
    <row r="110" spans="2:43" x14ac:dyDescent="0.25">
      <c r="B110" s="2"/>
      <c r="C110" s="68">
        <f t="shared" si="7"/>
        <v>104</v>
      </c>
      <c r="D110" s="4" t="s">
        <v>136</v>
      </c>
      <c r="E110" s="3">
        <v>-7</v>
      </c>
      <c r="F110" s="2"/>
      <c r="J110" s="2"/>
      <c r="N110" s="2"/>
      <c r="R110" s="2"/>
      <c r="V110" s="2"/>
      <c r="Z110" s="2"/>
      <c r="AD110" s="2"/>
      <c r="AE110" s="2"/>
      <c r="AI110" s="2"/>
      <c r="AM110" s="2"/>
      <c r="AQ110" s="2"/>
    </row>
    <row r="111" spans="2:43" x14ac:dyDescent="0.25">
      <c r="B111" s="2"/>
      <c r="C111" s="68">
        <f t="shared" si="7"/>
        <v>105</v>
      </c>
      <c r="D111" s="4" t="s">
        <v>135</v>
      </c>
      <c r="E111" s="3">
        <v>6</v>
      </c>
      <c r="F111" s="2"/>
      <c r="J111" s="2"/>
      <c r="N111" s="2"/>
      <c r="R111" s="2"/>
      <c r="V111" s="2"/>
      <c r="Z111" s="2"/>
      <c r="AD111" s="2"/>
      <c r="AE111" s="2"/>
      <c r="AI111" s="2"/>
      <c r="AM111" s="2"/>
      <c r="AQ111" s="2"/>
    </row>
    <row r="112" spans="2:43" x14ac:dyDescent="0.25">
      <c r="B112" s="2"/>
      <c r="C112" s="68">
        <f t="shared" si="7"/>
        <v>106</v>
      </c>
      <c r="D112" s="4" t="s">
        <v>134</v>
      </c>
      <c r="E112" s="3">
        <v>10</v>
      </c>
      <c r="F112" s="2"/>
      <c r="J112" s="2"/>
      <c r="N112" s="2"/>
      <c r="R112" s="2"/>
      <c r="V112" s="2"/>
      <c r="Z112" s="2"/>
      <c r="AD112" s="2"/>
      <c r="AE112" s="2"/>
      <c r="AI112" s="2"/>
      <c r="AM112" s="2"/>
      <c r="AQ112" s="2"/>
    </row>
    <row r="113" spans="2:43" x14ac:dyDescent="0.25">
      <c r="B113" s="2"/>
      <c r="C113" s="68">
        <f t="shared" si="7"/>
        <v>107</v>
      </c>
      <c r="D113" s="4" t="s">
        <v>133</v>
      </c>
      <c r="E113" s="3">
        <v>22</v>
      </c>
      <c r="F113" s="2"/>
      <c r="J113" s="2"/>
      <c r="N113" s="2"/>
      <c r="R113" s="2"/>
      <c r="V113" s="2"/>
      <c r="Z113" s="2"/>
      <c r="AD113" s="2"/>
      <c r="AE113" s="2"/>
      <c r="AI113" s="2"/>
      <c r="AM113" s="2"/>
      <c r="AQ113" s="2"/>
    </row>
    <row r="114" spans="2:43" x14ac:dyDescent="0.25">
      <c r="B114" s="2"/>
      <c r="C114" s="68">
        <f t="shared" si="7"/>
        <v>108</v>
      </c>
      <c r="D114" s="4" t="s">
        <v>132</v>
      </c>
      <c r="E114" s="3">
        <v>25</v>
      </c>
      <c r="F114" s="2"/>
      <c r="J114" s="2"/>
      <c r="N114" s="2"/>
      <c r="R114" s="2"/>
      <c r="V114" s="2"/>
      <c r="Z114" s="2"/>
      <c r="AD114" s="2"/>
      <c r="AE114" s="2"/>
      <c r="AI114" s="2"/>
      <c r="AM114" s="2"/>
      <c r="AQ114" s="2"/>
    </row>
    <row r="115" spans="2:43" x14ac:dyDescent="0.25">
      <c r="B115" s="2"/>
      <c r="C115" s="68">
        <f t="shared" si="7"/>
        <v>109</v>
      </c>
      <c r="D115" s="4" t="s">
        <v>131</v>
      </c>
      <c r="E115" s="3">
        <v>24</v>
      </c>
      <c r="F115" s="2"/>
      <c r="J115" s="2"/>
      <c r="N115" s="2"/>
      <c r="R115" s="2"/>
      <c r="V115" s="2"/>
      <c r="Z115" s="2"/>
      <c r="AD115" s="2"/>
      <c r="AE115" s="2"/>
      <c r="AI115" s="2"/>
      <c r="AM115" s="2"/>
      <c r="AQ115" s="2"/>
    </row>
    <row r="116" spans="2:43" x14ac:dyDescent="0.25">
      <c r="B116" s="2"/>
      <c r="C116" s="68">
        <f t="shared" si="7"/>
        <v>110</v>
      </c>
      <c r="D116" s="4" t="s">
        <v>130</v>
      </c>
      <c r="E116" s="3">
        <v>14</v>
      </c>
      <c r="F116" s="2"/>
      <c r="J116" s="2"/>
      <c r="N116" s="2"/>
      <c r="R116" s="2"/>
      <c r="V116" s="2"/>
      <c r="Z116" s="2"/>
      <c r="AD116" s="2"/>
      <c r="AE116" s="2"/>
      <c r="AI116" s="2"/>
      <c r="AM116" s="2"/>
      <c r="AQ116" s="2"/>
    </row>
    <row r="117" spans="2:43" x14ac:dyDescent="0.25">
      <c r="B117" s="2"/>
      <c r="C117" s="68">
        <f t="shared" si="7"/>
        <v>111</v>
      </c>
      <c r="D117" s="4" t="s">
        <v>129</v>
      </c>
      <c r="E117" s="3">
        <v>18</v>
      </c>
      <c r="F117" s="2"/>
      <c r="J117" s="2"/>
      <c r="N117" s="2"/>
      <c r="R117" s="2"/>
      <c r="V117" s="2"/>
      <c r="Z117" s="2"/>
      <c r="AD117" s="2"/>
      <c r="AE117" s="2"/>
      <c r="AI117" s="2"/>
      <c r="AM117" s="2"/>
      <c r="AQ117" s="2"/>
    </row>
    <row r="118" spans="2:43" x14ac:dyDescent="0.25">
      <c r="B118" s="2"/>
      <c r="C118" s="68">
        <f t="shared" si="7"/>
        <v>112</v>
      </c>
      <c r="D118" s="4" t="s">
        <v>128</v>
      </c>
      <c r="E118" s="3">
        <v>18</v>
      </c>
      <c r="F118" s="2"/>
      <c r="J118" s="2"/>
      <c r="N118" s="2"/>
      <c r="R118" s="2"/>
      <c r="V118" s="2"/>
      <c r="Z118" s="2"/>
      <c r="AD118" s="2"/>
      <c r="AE118" s="2"/>
      <c r="AI118" s="2"/>
      <c r="AM118" s="2"/>
      <c r="AQ118" s="2"/>
    </row>
    <row r="119" spans="2:43" x14ac:dyDescent="0.25">
      <c r="B119" s="2"/>
      <c r="C119" s="68">
        <f t="shared" si="7"/>
        <v>113</v>
      </c>
      <c r="D119" s="4" t="s">
        <v>127</v>
      </c>
      <c r="E119" s="3">
        <v>24</v>
      </c>
      <c r="F119" s="2"/>
      <c r="J119" s="2"/>
      <c r="N119" s="2"/>
      <c r="R119" s="2"/>
      <c r="V119" s="2"/>
      <c r="Z119" s="2"/>
      <c r="AD119" s="2"/>
      <c r="AE119" s="2"/>
      <c r="AI119" s="2"/>
      <c r="AM119" s="2"/>
      <c r="AQ119" s="2"/>
    </row>
    <row r="120" spans="2:43" x14ac:dyDescent="0.25">
      <c r="B120" s="2"/>
      <c r="C120" s="68">
        <f t="shared" si="7"/>
        <v>114</v>
      </c>
      <c r="D120" s="4" t="s">
        <v>126</v>
      </c>
      <c r="E120" s="3">
        <v>4</v>
      </c>
      <c r="F120" s="2"/>
      <c r="J120" s="2"/>
      <c r="N120" s="2"/>
      <c r="R120" s="2"/>
      <c r="V120" s="2"/>
      <c r="Z120" s="2"/>
      <c r="AD120" s="2"/>
      <c r="AE120" s="2"/>
      <c r="AI120" s="2"/>
      <c r="AM120" s="2"/>
      <c r="AQ120" s="2"/>
    </row>
    <row r="121" spans="2:43" x14ac:dyDescent="0.25">
      <c r="B121" s="2"/>
      <c r="C121" s="68">
        <f t="shared" si="7"/>
        <v>115</v>
      </c>
      <c r="D121" s="4" t="s">
        <v>125</v>
      </c>
      <c r="E121" s="3">
        <v>18</v>
      </c>
      <c r="F121" s="2"/>
      <c r="J121" s="2"/>
      <c r="N121" s="2"/>
      <c r="R121" s="2"/>
      <c r="V121" s="2"/>
      <c r="Z121" s="2"/>
      <c r="AD121" s="2"/>
      <c r="AE121" s="2"/>
      <c r="AI121" s="2"/>
      <c r="AM121" s="2"/>
      <c r="AQ121" s="2"/>
    </row>
    <row r="122" spans="2:43" x14ac:dyDescent="0.25">
      <c r="B122" s="2"/>
      <c r="C122" s="68">
        <f t="shared" si="7"/>
        <v>116</v>
      </c>
      <c r="D122" s="4" t="s">
        <v>124</v>
      </c>
      <c r="E122" s="3">
        <v>23</v>
      </c>
      <c r="F122" s="2"/>
      <c r="J122" s="2"/>
      <c r="N122" s="2"/>
      <c r="R122" s="2"/>
      <c r="V122" s="2"/>
      <c r="Z122" s="2"/>
      <c r="AD122" s="2"/>
      <c r="AE122" s="2"/>
      <c r="AI122" s="2"/>
      <c r="AM122" s="2"/>
      <c r="AQ122" s="2"/>
    </row>
    <row r="123" spans="2:43" x14ac:dyDescent="0.25">
      <c r="B123" s="2"/>
      <c r="C123" s="68">
        <f t="shared" si="7"/>
        <v>117</v>
      </c>
      <c r="D123" s="4" t="s">
        <v>123</v>
      </c>
      <c r="E123" s="3">
        <v>21</v>
      </c>
      <c r="F123" s="2"/>
      <c r="J123" s="2"/>
      <c r="N123" s="2"/>
      <c r="R123" s="2"/>
      <c r="V123" s="2"/>
      <c r="Z123" s="2"/>
      <c r="AD123" s="2"/>
      <c r="AE123" s="2"/>
      <c r="AI123" s="2"/>
      <c r="AM123" s="2"/>
      <c r="AQ123" s="2"/>
    </row>
    <row r="124" spans="2:43" x14ac:dyDescent="0.25">
      <c r="B124" s="2"/>
      <c r="C124" s="68">
        <f t="shared" si="7"/>
        <v>118</v>
      </c>
      <c r="D124" s="4" t="s">
        <v>122</v>
      </c>
      <c r="E124" s="3">
        <v>11</v>
      </c>
      <c r="F124" s="2"/>
      <c r="J124" s="2"/>
      <c r="N124" s="2"/>
      <c r="R124" s="2"/>
      <c r="V124" s="2"/>
      <c r="Z124" s="2"/>
      <c r="AD124" s="2"/>
      <c r="AE124" s="2"/>
      <c r="AI124" s="2"/>
      <c r="AM124" s="2"/>
      <c r="AQ124" s="2"/>
    </row>
    <row r="125" spans="2:43" x14ac:dyDescent="0.25">
      <c r="B125" s="2"/>
      <c r="C125" s="68">
        <f t="shared" si="7"/>
        <v>119</v>
      </c>
      <c r="D125" s="4" t="s">
        <v>121</v>
      </c>
      <c r="E125" s="3">
        <v>4</v>
      </c>
      <c r="F125" s="2"/>
      <c r="J125" s="2"/>
      <c r="N125" s="2"/>
      <c r="R125" s="2"/>
      <c r="V125" s="2"/>
      <c r="Z125" s="2"/>
      <c r="AD125" s="2"/>
      <c r="AE125" s="2"/>
      <c r="AI125" s="2"/>
      <c r="AM125" s="2"/>
      <c r="AQ125" s="2"/>
    </row>
    <row r="126" spans="2:43" x14ac:dyDescent="0.25">
      <c r="B126" s="2"/>
      <c r="C126" s="68">
        <f t="shared" si="7"/>
        <v>120</v>
      </c>
      <c r="D126" s="4" t="s">
        <v>120</v>
      </c>
      <c r="E126" s="3">
        <v>24</v>
      </c>
      <c r="F126" s="2"/>
      <c r="J126" s="2"/>
      <c r="N126" s="2"/>
      <c r="R126" s="2"/>
      <c r="V126" s="2"/>
      <c r="Z126" s="2"/>
      <c r="AD126" s="2"/>
      <c r="AE126" s="2"/>
      <c r="AI126" s="2"/>
      <c r="AM126" s="2"/>
      <c r="AQ126" s="2"/>
    </row>
    <row r="127" spans="2:43" x14ac:dyDescent="0.25">
      <c r="B127" s="2"/>
      <c r="C127" s="68">
        <f t="shared" si="7"/>
        <v>121</v>
      </c>
      <c r="D127" s="4" t="s">
        <v>119</v>
      </c>
      <c r="E127" s="3">
        <v>25</v>
      </c>
      <c r="F127" s="2"/>
      <c r="J127" s="2"/>
      <c r="N127" s="2"/>
      <c r="R127" s="2"/>
      <c r="V127" s="2"/>
      <c r="Z127" s="2"/>
      <c r="AD127" s="2"/>
      <c r="AE127" s="2"/>
      <c r="AI127" s="2"/>
      <c r="AM127" s="2"/>
      <c r="AQ127" s="2"/>
    </row>
    <row r="128" spans="2:43" x14ac:dyDescent="0.25">
      <c r="B128" s="2"/>
      <c r="C128" s="68">
        <f t="shared" si="7"/>
        <v>122</v>
      </c>
      <c r="D128" s="4" t="s">
        <v>118</v>
      </c>
      <c r="E128" s="3">
        <v>-1</v>
      </c>
      <c r="F128" s="2"/>
      <c r="J128" s="2"/>
      <c r="N128" s="2"/>
      <c r="R128" s="2"/>
      <c r="V128" s="2"/>
      <c r="Z128" s="2"/>
      <c r="AD128" s="2"/>
      <c r="AE128" s="2"/>
      <c r="AI128" s="2"/>
      <c r="AM128" s="2"/>
      <c r="AQ128" s="2"/>
    </row>
    <row r="129" spans="2:43" x14ac:dyDescent="0.25">
      <c r="B129" s="2"/>
      <c r="C129" s="68">
        <f t="shared" si="7"/>
        <v>123</v>
      </c>
      <c r="D129" s="4" t="s">
        <v>117</v>
      </c>
      <c r="E129" s="3">
        <v>1</v>
      </c>
      <c r="F129" s="2"/>
      <c r="J129" s="2"/>
      <c r="N129" s="2"/>
      <c r="R129" s="2"/>
      <c r="V129" s="2"/>
      <c r="Z129" s="2"/>
      <c r="AD129" s="2"/>
      <c r="AE129" s="2"/>
      <c r="AI129" s="2"/>
      <c r="AM129" s="2"/>
      <c r="AQ129" s="2"/>
    </row>
    <row r="130" spans="2:43" x14ac:dyDescent="0.25">
      <c r="B130" s="2"/>
      <c r="C130" s="68">
        <f t="shared" si="7"/>
        <v>124</v>
      </c>
      <c r="D130" s="4" t="s">
        <v>116</v>
      </c>
      <c r="E130" s="3">
        <v>22</v>
      </c>
      <c r="F130" s="2"/>
      <c r="J130" s="2"/>
      <c r="N130" s="2"/>
      <c r="R130" s="2"/>
      <c r="V130" s="2"/>
      <c r="Z130" s="2"/>
      <c r="AD130" s="2"/>
      <c r="AE130" s="2"/>
      <c r="AI130" s="2"/>
      <c r="AM130" s="2"/>
      <c r="AQ130" s="2"/>
    </row>
    <row r="131" spans="2:43" x14ac:dyDescent="0.25">
      <c r="B131" s="2"/>
      <c r="C131" s="68">
        <f t="shared" si="7"/>
        <v>125</v>
      </c>
      <c r="D131" s="4" t="s">
        <v>115</v>
      </c>
      <c r="E131" s="3">
        <v>-2</v>
      </c>
      <c r="F131" s="2"/>
      <c r="J131" s="2"/>
      <c r="N131" s="2"/>
      <c r="R131" s="2"/>
      <c r="V131" s="2"/>
      <c r="Z131" s="2"/>
      <c r="AD131" s="2"/>
      <c r="AE131" s="2"/>
      <c r="AI131" s="2"/>
      <c r="AM131" s="2"/>
      <c r="AQ131" s="2"/>
    </row>
    <row r="132" spans="2:43" x14ac:dyDescent="0.25">
      <c r="B132" s="2"/>
      <c r="C132" s="68">
        <f t="shared" si="7"/>
        <v>126</v>
      </c>
      <c r="D132" s="4" t="s">
        <v>114</v>
      </c>
      <c r="E132" s="3">
        <v>20</v>
      </c>
      <c r="F132" s="2"/>
      <c r="J132" s="2"/>
      <c r="N132" s="2"/>
      <c r="R132" s="2"/>
      <c r="V132" s="2"/>
      <c r="Z132" s="2"/>
      <c r="AD132" s="2"/>
      <c r="AE132" s="2"/>
      <c r="AI132" s="2"/>
      <c r="AM132" s="2"/>
      <c r="AQ132" s="2"/>
    </row>
    <row r="133" spans="2:43" x14ac:dyDescent="0.25">
      <c r="B133" s="2"/>
      <c r="C133" s="68">
        <f t="shared" si="7"/>
        <v>127</v>
      </c>
      <c r="D133" s="4" t="s">
        <v>113</v>
      </c>
      <c r="E133" s="3">
        <v>8</v>
      </c>
      <c r="F133" s="2"/>
      <c r="J133" s="2"/>
      <c r="N133" s="2"/>
      <c r="R133" s="2"/>
      <c r="V133" s="2"/>
      <c r="Z133" s="2"/>
      <c r="AD133" s="2"/>
      <c r="AE133" s="2"/>
      <c r="AI133" s="2"/>
      <c r="AM133" s="2"/>
      <c r="AQ133" s="2"/>
    </row>
    <row r="134" spans="2:43" x14ac:dyDescent="0.25">
      <c r="B134" s="2"/>
      <c r="C134" s="68">
        <f t="shared" si="7"/>
        <v>128</v>
      </c>
      <c r="D134" s="4" t="s">
        <v>112</v>
      </c>
      <c r="E134" s="3">
        <v>23</v>
      </c>
      <c r="F134" s="2"/>
      <c r="J134" s="2"/>
      <c r="N134" s="2"/>
      <c r="R134" s="2"/>
      <c r="V134" s="2"/>
      <c r="Z134" s="2"/>
      <c r="AD134" s="2"/>
      <c r="AE134" s="2"/>
      <c r="AI134" s="2"/>
      <c r="AM134" s="2"/>
      <c r="AQ134" s="2"/>
    </row>
    <row r="135" spans="2:43" x14ac:dyDescent="0.25">
      <c r="B135" s="2"/>
      <c r="C135" s="68">
        <f t="shared" si="7"/>
        <v>129</v>
      </c>
      <c r="D135" s="4" t="s">
        <v>111</v>
      </c>
      <c r="E135" s="3">
        <v>-4</v>
      </c>
      <c r="F135" s="2"/>
      <c r="J135" s="2"/>
      <c r="N135" s="2"/>
      <c r="R135" s="2"/>
      <c r="V135" s="2"/>
      <c r="Z135" s="2"/>
      <c r="AD135" s="2"/>
      <c r="AE135" s="2"/>
      <c r="AI135" s="2"/>
      <c r="AM135" s="2"/>
      <c r="AQ135" s="2"/>
    </row>
    <row r="136" spans="2:43" x14ac:dyDescent="0.25">
      <c r="B136" s="2"/>
      <c r="C136" s="68">
        <f t="shared" si="7"/>
        <v>130</v>
      </c>
      <c r="D136" s="4" t="s">
        <v>110</v>
      </c>
      <c r="E136" s="3">
        <v>19</v>
      </c>
      <c r="F136" s="2"/>
      <c r="J136" s="2"/>
      <c r="N136" s="2"/>
      <c r="R136" s="2"/>
      <c r="V136" s="2"/>
      <c r="Z136" s="2"/>
      <c r="AD136" s="2"/>
      <c r="AE136" s="2"/>
      <c r="AI136" s="2"/>
      <c r="AM136" s="2"/>
      <c r="AQ136" s="2"/>
    </row>
    <row r="137" spans="2:43" x14ac:dyDescent="0.25">
      <c r="B137" s="2"/>
      <c r="C137" s="68">
        <f t="shared" ref="C137:C200" si="8">C136+1</f>
        <v>131</v>
      </c>
      <c r="D137" s="4" t="s">
        <v>109</v>
      </c>
      <c r="E137" s="3">
        <v>-5</v>
      </c>
      <c r="F137" s="2"/>
      <c r="J137" s="2"/>
      <c r="N137" s="2"/>
      <c r="R137" s="2"/>
      <c r="V137" s="2"/>
      <c r="Z137" s="2"/>
      <c r="AD137" s="2"/>
      <c r="AE137" s="2"/>
      <c r="AI137" s="2"/>
      <c r="AM137" s="2"/>
      <c r="AQ137" s="2"/>
    </row>
    <row r="138" spans="2:43" x14ac:dyDescent="0.25">
      <c r="B138" s="2"/>
      <c r="C138" s="68">
        <f t="shared" si="8"/>
        <v>132</v>
      </c>
      <c r="D138" s="4" t="s">
        <v>108</v>
      </c>
      <c r="E138" s="3">
        <v>24</v>
      </c>
      <c r="F138" s="2"/>
      <c r="J138" s="2"/>
      <c r="N138" s="2"/>
      <c r="R138" s="2"/>
      <c r="V138" s="2"/>
      <c r="Z138" s="2"/>
      <c r="AD138" s="2"/>
      <c r="AE138" s="2"/>
      <c r="AI138" s="2"/>
      <c r="AM138" s="2"/>
      <c r="AQ138" s="2"/>
    </row>
    <row r="139" spans="2:43" x14ac:dyDescent="0.25">
      <c r="B139" s="2"/>
      <c r="C139" s="68">
        <f t="shared" si="8"/>
        <v>133</v>
      </c>
      <c r="D139" s="4" t="s">
        <v>107</v>
      </c>
      <c r="E139" s="3">
        <v>2</v>
      </c>
      <c r="F139" s="2"/>
      <c r="J139" s="2"/>
      <c r="N139" s="2"/>
      <c r="R139" s="2"/>
      <c r="V139" s="2"/>
      <c r="Z139" s="2"/>
      <c r="AD139" s="2"/>
      <c r="AE139" s="2"/>
      <c r="AI139" s="2"/>
      <c r="AM139" s="2"/>
      <c r="AQ139" s="2"/>
    </row>
    <row r="140" spans="2:43" x14ac:dyDescent="0.25">
      <c r="B140" s="2"/>
      <c r="C140" s="68">
        <f t="shared" si="8"/>
        <v>134</v>
      </c>
      <c r="D140" s="4" t="s">
        <v>106</v>
      </c>
      <c r="E140" s="3">
        <v>16</v>
      </c>
      <c r="F140" s="2"/>
      <c r="J140" s="2"/>
      <c r="N140" s="2"/>
      <c r="R140" s="2"/>
      <c r="V140" s="2"/>
      <c r="Z140" s="2"/>
      <c r="AD140" s="2"/>
      <c r="AE140" s="2"/>
      <c r="AI140" s="2"/>
      <c r="AM140" s="2"/>
      <c r="AQ140" s="2"/>
    </row>
    <row r="141" spans="2:43" x14ac:dyDescent="0.25">
      <c r="B141" s="2"/>
      <c r="C141" s="68">
        <f t="shared" si="8"/>
        <v>135</v>
      </c>
      <c r="D141" s="4" t="s">
        <v>105</v>
      </c>
      <c r="E141" s="3">
        <v>20</v>
      </c>
      <c r="F141" s="2"/>
      <c r="J141" s="2"/>
      <c r="N141" s="2"/>
      <c r="R141" s="2"/>
      <c r="V141" s="2"/>
      <c r="Z141" s="2"/>
      <c r="AD141" s="2"/>
      <c r="AE141" s="2"/>
      <c r="AI141" s="2"/>
      <c r="AM141" s="2"/>
      <c r="AQ141" s="2"/>
    </row>
    <row r="142" spans="2:43" x14ac:dyDescent="0.25">
      <c r="B142" s="2"/>
      <c r="C142" s="68">
        <f t="shared" si="8"/>
        <v>136</v>
      </c>
      <c r="D142" s="4" t="s">
        <v>104</v>
      </c>
      <c r="E142" s="3">
        <v>7</v>
      </c>
      <c r="F142" s="2"/>
      <c r="J142" s="2"/>
      <c r="N142" s="2"/>
      <c r="R142" s="2"/>
      <c r="V142" s="2"/>
      <c r="Z142" s="2"/>
      <c r="AD142" s="2"/>
      <c r="AE142" s="2"/>
      <c r="AI142" s="2"/>
      <c r="AM142" s="2"/>
      <c r="AQ142" s="2"/>
    </row>
    <row r="143" spans="2:43" x14ac:dyDescent="0.25">
      <c r="B143" s="2"/>
      <c r="C143" s="68">
        <f t="shared" si="8"/>
        <v>137</v>
      </c>
      <c r="D143" s="4" t="s">
        <v>103</v>
      </c>
      <c r="E143" s="3">
        <v>24</v>
      </c>
      <c r="F143" s="2"/>
      <c r="J143" s="2"/>
      <c r="N143" s="2"/>
      <c r="R143" s="2"/>
      <c r="V143" s="2"/>
      <c r="Z143" s="2"/>
      <c r="AD143" s="2"/>
      <c r="AE143" s="2"/>
      <c r="AI143" s="2"/>
      <c r="AM143" s="2"/>
      <c r="AQ143" s="2"/>
    </row>
    <row r="144" spans="2:43" x14ac:dyDescent="0.25">
      <c r="B144" s="2"/>
      <c r="C144" s="68">
        <f t="shared" si="8"/>
        <v>138</v>
      </c>
      <c r="D144" s="4" t="s">
        <v>102</v>
      </c>
      <c r="E144" s="3">
        <v>17</v>
      </c>
      <c r="F144" s="2"/>
      <c r="J144" s="2"/>
      <c r="N144" s="2"/>
      <c r="R144" s="2"/>
      <c r="V144" s="2"/>
      <c r="Z144" s="2"/>
      <c r="AD144" s="2"/>
      <c r="AE144" s="2"/>
      <c r="AI144" s="2"/>
      <c r="AM144" s="2"/>
      <c r="AQ144" s="2"/>
    </row>
    <row r="145" spans="2:43" x14ac:dyDescent="0.25">
      <c r="B145" s="2"/>
      <c r="C145" s="68">
        <f t="shared" si="8"/>
        <v>139</v>
      </c>
      <c r="D145" s="4" t="s">
        <v>101</v>
      </c>
      <c r="E145" s="3">
        <v>3</v>
      </c>
      <c r="F145" s="2"/>
      <c r="J145" s="2"/>
      <c r="N145" s="2"/>
      <c r="R145" s="2"/>
      <c r="V145" s="2"/>
      <c r="Z145" s="2"/>
      <c r="AD145" s="2"/>
      <c r="AE145" s="2"/>
      <c r="AI145" s="2"/>
      <c r="AM145" s="2"/>
      <c r="AQ145" s="2"/>
    </row>
    <row r="146" spans="2:43" x14ac:dyDescent="0.25">
      <c r="B146" s="2"/>
      <c r="C146" s="68">
        <f t="shared" si="8"/>
        <v>140</v>
      </c>
      <c r="D146" s="4" t="s">
        <v>100</v>
      </c>
      <c r="E146" s="3">
        <v>8</v>
      </c>
      <c r="F146" s="2"/>
      <c r="J146" s="2"/>
      <c r="N146" s="2"/>
      <c r="R146" s="2"/>
      <c r="V146" s="2"/>
      <c r="Z146" s="2"/>
      <c r="AD146" s="2"/>
      <c r="AE146" s="2"/>
      <c r="AI146" s="2"/>
      <c r="AM146" s="2"/>
      <c r="AQ146" s="2"/>
    </row>
    <row r="147" spans="2:43" x14ac:dyDescent="0.25">
      <c r="B147" s="2"/>
      <c r="C147" s="68">
        <f t="shared" si="8"/>
        <v>141</v>
      </c>
      <c r="D147" s="4" t="s">
        <v>99</v>
      </c>
      <c r="E147" s="3">
        <v>5</v>
      </c>
      <c r="F147" s="2"/>
      <c r="J147" s="2"/>
      <c r="N147" s="2"/>
      <c r="R147" s="2"/>
      <c r="V147" s="2"/>
      <c r="Z147" s="2"/>
      <c r="AD147" s="2"/>
      <c r="AE147" s="2"/>
      <c r="AI147" s="2"/>
      <c r="AM147" s="2"/>
      <c r="AQ147" s="2"/>
    </row>
    <row r="148" spans="2:43" x14ac:dyDescent="0.25">
      <c r="B148" s="2"/>
      <c r="C148" s="68">
        <f t="shared" si="8"/>
        <v>142</v>
      </c>
      <c r="D148" s="4" t="s">
        <v>98</v>
      </c>
      <c r="E148" s="3">
        <v>9</v>
      </c>
      <c r="F148" s="2"/>
      <c r="J148" s="2"/>
      <c r="N148" s="2"/>
      <c r="R148" s="2"/>
      <c r="V148" s="2"/>
      <c r="Z148" s="2"/>
      <c r="AD148" s="2"/>
      <c r="AE148" s="2"/>
      <c r="AI148" s="2"/>
      <c r="AM148" s="2"/>
      <c r="AQ148" s="2"/>
    </row>
    <row r="149" spans="2:43" x14ac:dyDescent="0.25">
      <c r="B149" s="2"/>
      <c r="C149" s="68">
        <f t="shared" si="8"/>
        <v>143</v>
      </c>
      <c r="D149" s="4" t="s">
        <v>97</v>
      </c>
      <c r="E149" s="3">
        <v>16</v>
      </c>
      <c r="F149" s="2"/>
      <c r="J149" s="2"/>
      <c r="N149" s="2"/>
      <c r="R149" s="2"/>
      <c r="V149" s="2"/>
      <c r="Z149" s="2"/>
      <c r="AD149" s="2"/>
      <c r="AE149" s="2"/>
      <c r="AI149" s="2"/>
      <c r="AM149" s="2"/>
      <c r="AQ149" s="2"/>
    </row>
    <row r="150" spans="2:43" x14ac:dyDescent="0.25">
      <c r="B150" s="2"/>
      <c r="C150" s="68">
        <f t="shared" si="8"/>
        <v>144</v>
      </c>
      <c r="D150" s="4" t="s">
        <v>96</v>
      </c>
      <c r="E150" s="3">
        <v>22</v>
      </c>
      <c r="F150" s="2"/>
      <c r="J150" s="2"/>
      <c r="N150" s="2"/>
      <c r="R150" s="2"/>
      <c r="V150" s="2"/>
      <c r="Z150" s="2"/>
      <c r="AD150" s="2"/>
      <c r="AE150" s="2"/>
      <c r="AI150" s="2"/>
      <c r="AM150" s="2"/>
      <c r="AQ150" s="2"/>
    </row>
    <row r="151" spans="2:43" x14ac:dyDescent="0.25">
      <c r="B151" s="2"/>
      <c r="C151" s="68">
        <f t="shared" si="8"/>
        <v>145</v>
      </c>
      <c r="D151" s="4" t="s">
        <v>95</v>
      </c>
      <c r="E151" s="3">
        <v>20</v>
      </c>
      <c r="F151" s="2"/>
      <c r="J151" s="2"/>
      <c r="N151" s="2"/>
      <c r="R151" s="2"/>
      <c r="V151" s="2"/>
      <c r="Z151" s="2"/>
      <c r="AD151" s="2"/>
      <c r="AE151" s="2"/>
      <c r="AI151" s="2"/>
      <c r="AM151" s="2"/>
      <c r="AQ151" s="2"/>
    </row>
    <row r="152" spans="2:43" x14ac:dyDescent="0.25">
      <c r="B152" s="2"/>
      <c r="C152" s="68">
        <f t="shared" si="8"/>
        <v>146</v>
      </c>
      <c r="D152" s="4" t="s">
        <v>94</v>
      </c>
      <c r="E152" s="3">
        <v>13</v>
      </c>
      <c r="F152" s="2"/>
      <c r="J152" s="2"/>
      <c r="N152" s="2"/>
      <c r="R152" s="2"/>
      <c r="V152" s="2"/>
      <c r="Z152" s="2"/>
      <c r="AD152" s="2"/>
      <c r="AE152" s="2"/>
      <c r="AI152" s="2"/>
      <c r="AM152" s="2"/>
      <c r="AQ152" s="2"/>
    </row>
    <row r="153" spans="2:43" x14ac:dyDescent="0.25">
      <c r="B153" s="2"/>
      <c r="C153" s="68">
        <f t="shared" si="8"/>
        <v>147</v>
      </c>
      <c r="D153" s="4" t="s">
        <v>93</v>
      </c>
      <c r="E153" s="3">
        <v>-3</v>
      </c>
      <c r="F153" s="2"/>
      <c r="J153" s="2"/>
      <c r="N153" s="2"/>
      <c r="R153" s="2"/>
      <c r="V153" s="2"/>
      <c r="Z153" s="2"/>
      <c r="AD153" s="2"/>
      <c r="AE153" s="2"/>
      <c r="AI153" s="2"/>
      <c r="AM153" s="2"/>
      <c r="AQ153" s="2"/>
    </row>
    <row r="154" spans="2:43" x14ac:dyDescent="0.25">
      <c r="B154" s="2"/>
      <c r="C154" s="68">
        <f t="shared" si="8"/>
        <v>148</v>
      </c>
      <c r="D154" s="4" t="s">
        <v>92</v>
      </c>
      <c r="E154" s="3">
        <v>16</v>
      </c>
      <c r="F154" s="2"/>
      <c r="J154" s="2"/>
      <c r="N154" s="2"/>
      <c r="R154" s="2"/>
      <c r="V154" s="2"/>
      <c r="Z154" s="2"/>
      <c r="AD154" s="2"/>
      <c r="AE154" s="2"/>
      <c r="AI154" s="2"/>
      <c r="AM154" s="2"/>
      <c r="AQ154" s="2"/>
    </row>
    <row r="155" spans="2:43" x14ac:dyDescent="0.25">
      <c r="B155" s="2"/>
      <c r="C155" s="68">
        <f t="shared" si="8"/>
        <v>149</v>
      </c>
      <c r="D155" s="4" t="s">
        <v>91</v>
      </c>
      <c r="E155" s="3">
        <v>27</v>
      </c>
      <c r="F155" s="2"/>
      <c r="J155" s="2"/>
      <c r="N155" s="2"/>
      <c r="R155" s="2"/>
      <c r="V155" s="2"/>
      <c r="Z155" s="2"/>
      <c r="AD155" s="2"/>
      <c r="AE155" s="2"/>
      <c r="AI155" s="2"/>
      <c r="AM155" s="2"/>
      <c r="AQ155" s="2"/>
    </row>
    <row r="156" spans="2:43" x14ac:dyDescent="0.25">
      <c r="B156" s="2"/>
      <c r="C156" s="68">
        <f t="shared" si="8"/>
        <v>150</v>
      </c>
      <c r="D156" s="4" t="s">
        <v>90</v>
      </c>
      <c r="E156" s="3">
        <v>3</v>
      </c>
      <c r="F156" s="2"/>
      <c r="J156" s="2"/>
      <c r="N156" s="2"/>
      <c r="R156" s="2"/>
      <c r="V156" s="2"/>
      <c r="Z156" s="2"/>
      <c r="AD156" s="2"/>
      <c r="AE156" s="2"/>
      <c r="AI156" s="2"/>
      <c r="AM156" s="2"/>
      <c r="AQ156" s="2"/>
    </row>
    <row r="157" spans="2:43" x14ac:dyDescent="0.25">
      <c r="B157" s="2"/>
      <c r="C157" s="68">
        <f t="shared" si="8"/>
        <v>151</v>
      </c>
      <c r="D157" s="4" t="s">
        <v>89</v>
      </c>
      <c r="E157" s="3">
        <v>28</v>
      </c>
      <c r="F157" s="2"/>
      <c r="J157" s="2"/>
      <c r="N157" s="2"/>
      <c r="R157" s="2"/>
      <c r="V157" s="2"/>
      <c r="Z157" s="2"/>
      <c r="AD157" s="2"/>
      <c r="AE157" s="2"/>
      <c r="AI157" s="2"/>
      <c r="AM157" s="2"/>
      <c r="AQ157" s="2"/>
    </row>
    <row r="158" spans="2:43" x14ac:dyDescent="0.25">
      <c r="B158" s="2"/>
      <c r="C158" s="68">
        <f t="shared" si="8"/>
        <v>152</v>
      </c>
      <c r="D158" s="4" t="s">
        <v>88</v>
      </c>
      <c r="E158" s="3">
        <v>29</v>
      </c>
      <c r="F158" s="2"/>
      <c r="J158" s="2"/>
      <c r="N158" s="2"/>
      <c r="R158" s="2"/>
      <c r="V158" s="2"/>
      <c r="Z158" s="2"/>
      <c r="AD158" s="2"/>
      <c r="AE158" s="2"/>
      <c r="AI158" s="2"/>
      <c r="AM158" s="2"/>
      <c r="AQ158" s="2"/>
    </row>
    <row r="159" spans="2:43" x14ac:dyDescent="0.25">
      <c r="B159" s="2"/>
      <c r="C159" s="68">
        <f t="shared" si="8"/>
        <v>153</v>
      </c>
      <c r="D159" s="4" t="s">
        <v>87</v>
      </c>
      <c r="E159" s="3">
        <v>25</v>
      </c>
      <c r="F159" s="2"/>
      <c r="J159" s="2"/>
      <c r="N159" s="2"/>
      <c r="R159" s="2"/>
      <c r="V159" s="2"/>
      <c r="Z159" s="2"/>
      <c r="AD159" s="2"/>
      <c r="AE159" s="2"/>
      <c r="AI159" s="2"/>
      <c r="AM159" s="2"/>
      <c r="AQ159" s="2"/>
    </row>
    <row r="160" spans="2:43" x14ac:dyDescent="0.25">
      <c r="B160" s="2"/>
      <c r="C160" s="68">
        <f t="shared" si="8"/>
        <v>154</v>
      </c>
      <c r="D160" s="4" t="s">
        <v>86</v>
      </c>
      <c r="E160" s="3">
        <v>14</v>
      </c>
      <c r="F160" s="2"/>
      <c r="J160" s="2"/>
      <c r="N160" s="2"/>
      <c r="R160" s="2"/>
      <c r="V160" s="2"/>
      <c r="Z160" s="2"/>
      <c r="AD160" s="2"/>
      <c r="AE160" s="2"/>
      <c r="AI160" s="2"/>
      <c r="AM160" s="2"/>
      <c r="AQ160" s="2"/>
    </row>
    <row r="161" spans="2:43" x14ac:dyDescent="0.25">
      <c r="B161" s="2"/>
      <c r="C161" s="68">
        <f t="shared" si="8"/>
        <v>155</v>
      </c>
      <c r="D161" s="4" t="s">
        <v>85</v>
      </c>
      <c r="E161" s="3">
        <v>12</v>
      </c>
      <c r="F161" s="2"/>
      <c r="J161" s="2"/>
      <c r="N161" s="2"/>
      <c r="R161" s="2"/>
      <c r="V161" s="2"/>
      <c r="Z161" s="2"/>
      <c r="AD161" s="2"/>
      <c r="AE161" s="2"/>
      <c r="AI161" s="2"/>
      <c r="AM161" s="2"/>
      <c r="AQ161" s="2"/>
    </row>
    <row r="162" spans="2:43" x14ac:dyDescent="0.25">
      <c r="B162" s="2"/>
      <c r="C162" s="68">
        <f t="shared" si="8"/>
        <v>156</v>
      </c>
      <c r="D162" s="4" t="s">
        <v>84</v>
      </c>
      <c r="E162" s="3">
        <v>1</v>
      </c>
      <c r="F162" s="2"/>
      <c r="J162" s="2"/>
      <c r="N162" s="2"/>
      <c r="R162" s="2"/>
      <c r="V162" s="2"/>
      <c r="Z162" s="2"/>
      <c r="AD162" s="2"/>
      <c r="AE162" s="2"/>
      <c r="AI162" s="2"/>
      <c r="AM162" s="2"/>
      <c r="AQ162" s="2"/>
    </row>
    <row r="163" spans="2:43" x14ac:dyDescent="0.25">
      <c r="B163" s="2"/>
      <c r="C163" s="68">
        <f t="shared" si="8"/>
        <v>157</v>
      </c>
      <c r="D163" s="4" t="s">
        <v>83</v>
      </c>
      <c r="E163" s="3">
        <v>19</v>
      </c>
      <c r="F163" s="2"/>
      <c r="J163" s="2"/>
      <c r="N163" s="2"/>
      <c r="R163" s="2"/>
      <c r="V163" s="2"/>
      <c r="Z163" s="2"/>
      <c r="AD163" s="2"/>
      <c r="AE163" s="2"/>
      <c r="AI163" s="2"/>
      <c r="AM163" s="2"/>
      <c r="AQ163" s="2"/>
    </row>
    <row r="164" spans="2:43" x14ac:dyDescent="0.25">
      <c r="B164" s="2"/>
      <c r="C164" s="68">
        <f t="shared" si="8"/>
        <v>158</v>
      </c>
      <c r="D164" s="4" t="s">
        <v>82</v>
      </c>
      <c r="E164" s="3">
        <v>23</v>
      </c>
      <c r="F164" s="2"/>
      <c r="J164" s="2"/>
      <c r="N164" s="2"/>
      <c r="R164" s="2"/>
      <c r="V164" s="2"/>
      <c r="Z164" s="2"/>
      <c r="AD164" s="2"/>
      <c r="AE164" s="2"/>
      <c r="AI164" s="2"/>
      <c r="AM164" s="2"/>
      <c r="AQ164" s="2"/>
    </row>
    <row r="165" spans="2:43" x14ac:dyDescent="0.25">
      <c r="B165" s="2"/>
      <c r="C165" s="68">
        <f t="shared" si="8"/>
        <v>159</v>
      </c>
      <c r="D165" s="4" t="s">
        <v>81</v>
      </c>
      <c r="E165" s="3">
        <v>23</v>
      </c>
      <c r="F165" s="2"/>
      <c r="J165" s="2"/>
      <c r="N165" s="2"/>
      <c r="R165" s="2"/>
      <c r="V165" s="2"/>
      <c r="Z165" s="2"/>
      <c r="AD165" s="2"/>
      <c r="AE165" s="2"/>
      <c r="AI165" s="2"/>
      <c r="AM165" s="2"/>
      <c r="AQ165" s="2"/>
    </row>
    <row r="166" spans="2:43" x14ac:dyDescent="0.25">
      <c r="B166" s="2"/>
      <c r="C166" s="68">
        <f t="shared" si="8"/>
        <v>160</v>
      </c>
      <c r="D166" s="4" t="s">
        <v>80</v>
      </c>
      <c r="E166" s="3">
        <v>25</v>
      </c>
      <c r="F166" s="2"/>
      <c r="J166" s="2"/>
      <c r="N166" s="2"/>
      <c r="R166" s="2"/>
      <c r="V166" s="2"/>
      <c r="Z166" s="2"/>
      <c r="AD166" s="2"/>
      <c r="AE166" s="2"/>
      <c r="AI166" s="2"/>
      <c r="AM166" s="2"/>
      <c r="AQ166" s="2"/>
    </row>
    <row r="167" spans="2:43" x14ac:dyDescent="0.25">
      <c r="B167" s="2"/>
      <c r="C167" s="68">
        <f t="shared" si="8"/>
        <v>161</v>
      </c>
      <c r="D167" s="4" t="s">
        <v>79</v>
      </c>
      <c r="E167" s="3">
        <v>4</v>
      </c>
      <c r="F167" s="2"/>
      <c r="J167" s="2"/>
      <c r="N167" s="2"/>
      <c r="R167" s="2"/>
      <c r="V167" s="2"/>
      <c r="Z167" s="2"/>
      <c r="AD167" s="2"/>
      <c r="AE167" s="2"/>
      <c r="AI167" s="2"/>
      <c r="AM167" s="2"/>
      <c r="AQ167" s="2"/>
    </row>
    <row r="168" spans="2:43" x14ac:dyDescent="0.25">
      <c r="B168" s="2"/>
      <c r="C168" s="68">
        <f t="shared" si="8"/>
        <v>162</v>
      </c>
      <c r="D168" s="4" t="s">
        <v>78</v>
      </c>
      <c r="E168" s="3">
        <v>15</v>
      </c>
      <c r="F168" s="2"/>
      <c r="J168" s="2"/>
      <c r="N168" s="2"/>
      <c r="R168" s="2"/>
      <c r="V168" s="2"/>
      <c r="Z168" s="2"/>
      <c r="AD168" s="2"/>
      <c r="AE168" s="2"/>
      <c r="AI168" s="2"/>
      <c r="AM168" s="2"/>
      <c r="AQ168" s="2"/>
    </row>
    <row r="169" spans="2:43" x14ac:dyDescent="0.25">
      <c r="B169" s="2"/>
      <c r="C169" s="68">
        <f t="shared" si="8"/>
        <v>163</v>
      </c>
      <c r="D169" s="4" t="s">
        <v>77</v>
      </c>
      <c r="E169" s="3">
        <v>8</v>
      </c>
      <c r="F169" s="2"/>
      <c r="J169" s="2"/>
      <c r="N169" s="2"/>
      <c r="R169" s="2"/>
      <c r="V169" s="2"/>
      <c r="Z169" s="2"/>
      <c r="AD169" s="2"/>
      <c r="AE169" s="2"/>
      <c r="AI169" s="2"/>
      <c r="AM169" s="2"/>
      <c r="AQ169" s="2"/>
    </row>
    <row r="170" spans="2:43" x14ac:dyDescent="0.25">
      <c r="B170" s="2"/>
      <c r="C170" s="68">
        <f t="shared" si="8"/>
        <v>164</v>
      </c>
      <c r="D170" s="4" t="s">
        <v>76</v>
      </c>
      <c r="E170" s="3">
        <v>28</v>
      </c>
      <c r="F170" s="2"/>
      <c r="J170" s="2"/>
      <c r="N170" s="2"/>
      <c r="R170" s="2"/>
      <c r="V170" s="2"/>
      <c r="Z170" s="2"/>
      <c r="AD170" s="2"/>
      <c r="AE170" s="2"/>
      <c r="AI170" s="2"/>
      <c r="AM170" s="2"/>
      <c r="AQ170" s="2"/>
    </row>
    <row r="171" spans="2:43" x14ac:dyDescent="0.25">
      <c r="B171" s="2"/>
      <c r="C171" s="68">
        <f t="shared" si="8"/>
        <v>165</v>
      </c>
      <c r="D171" s="4" t="s">
        <v>75</v>
      </c>
      <c r="E171" s="3">
        <v>17</v>
      </c>
      <c r="F171" s="2"/>
      <c r="J171" s="2"/>
      <c r="N171" s="2"/>
      <c r="R171" s="2"/>
      <c r="V171" s="2"/>
      <c r="Z171" s="2"/>
      <c r="AD171" s="2"/>
      <c r="AE171" s="2"/>
      <c r="AI171" s="2"/>
      <c r="AM171" s="2"/>
      <c r="AQ171" s="2"/>
    </row>
    <row r="172" spans="2:43" x14ac:dyDescent="0.25">
      <c r="B172" s="2"/>
      <c r="C172" s="68">
        <f t="shared" si="8"/>
        <v>166</v>
      </c>
      <c r="D172" s="4" t="s">
        <v>74</v>
      </c>
      <c r="E172" s="3">
        <v>24</v>
      </c>
      <c r="F172" s="2"/>
      <c r="J172" s="2"/>
      <c r="N172" s="2"/>
      <c r="R172" s="2"/>
      <c r="V172" s="2"/>
      <c r="Z172" s="2"/>
      <c r="AD172" s="2"/>
      <c r="AE172" s="2"/>
      <c r="AI172" s="2"/>
      <c r="AM172" s="2"/>
      <c r="AQ172" s="2"/>
    </row>
    <row r="173" spans="2:43" x14ac:dyDescent="0.25">
      <c r="B173" s="2"/>
      <c r="C173" s="68">
        <f t="shared" si="8"/>
        <v>167</v>
      </c>
      <c r="D173" s="4" t="s">
        <v>73</v>
      </c>
      <c r="E173" s="3">
        <v>-9</v>
      </c>
      <c r="F173" s="2"/>
      <c r="J173" s="2"/>
      <c r="N173" s="2"/>
      <c r="R173" s="2"/>
      <c r="V173" s="2"/>
      <c r="Z173" s="2"/>
      <c r="AD173" s="2"/>
      <c r="AE173" s="2"/>
      <c r="AI173" s="2"/>
      <c r="AM173" s="2"/>
      <c r="AQ173" s="2"/>
    </row>
    <row r="174" spans="2:43" x14ac:dyDescent="0.25">
      <c r="B174" s="2"/>
      <c r="C174" s="68">
        <f t="shared" si="8"/>
        <v>168</v>
      </c>
      <c r="D174" s="4" t="s">
        <v>72</v>
      </c>
      <c r="E174" s="3">
        <v>11</v>
      </c>
      <c r="F174" s="2"/>
      <c r="J174" s="2"/>
      <c r="N174" s="2"/>
      <c r="R174" s="2"/>
      <c r="V174" s="2"/>
      <c r="Z174" s="2"/>
      <c r="AD174" s="2"/>
      <c r="AE174" s="2"/>
      <c r="AI174" s="2"/>
      <c r="AM174" s="2"/>
      <c r="AQ174" s="2"/>
    </row>
    <row r="175" spans="2:43" x14ac:dyDescent="0.25">
      <c r="B175" s="2"/>
      <c r="C175" s="68">
        <f t="shared" si="8"/>
        <v>169</v>
      </c>
      <c r="D175" s="4" t="s">
        <v>71</v>
      </c>
      <c r="E175" s="3">
        <v>4</v>
      </c>
      <c r="F175" s="2"/>
      <c r="J175" s="2"/>
      <c r="N175" s="2"/>
      <c r="R175" s="2"/>
      <c r="V175" s="2"/>
      <c r="Z175" s="2"/>
      <c r="AD175" s="2"/>
      <c r="AE175" s="2"/>
      <c r="AI175" s="2"/>
      <c r="AM175" s="2"/>
      <c r="AQ175" s="2"/>
    </row>
    <row r="176" spans="2:43" x14ac:dyDescent="0.25">
      <c r="B176" s="2"/>
      <c r="C176" s="68">
        <f t="shared" si="8"/>
        <v>170</v>
      </c>
      <c r="D176" s="4" t="s">
        <v>70</v>
      </c>
      <c r="E176" s="3">
        <v>6</v>
      </c>
      <c r="F176" s="2"/>
      <c r="J176" s="2"/>
      <c r="N176" s="2"/>
      <c r="R176" s="2"/>
      <c r="V176" s="2"/>
      <c r="Z176" s="2"/>
      <c r="AD176" s="2"/>
      <c r="AE176" s="2"/>
      <c r="AI176" s="2"/>
      <c r="AM176" s="2"/>
      <c r="AQ176" s="2"/>
    </row>
    <row r="177" spans="2:43" x14ac:dyDescent="0.25">
      <c r="B177" s="2"/>
      <c r="C177" s="68">
        <f t="shared" si="8"/>
        <v>171</v>
      </c>
      <c r="D177" s="4" t="s">
        <v>69</v>
      </c>
      <c r="E177" s="3">
        <v>6</v>
      </c>
      <c r="F177" s="2"/>
      <c r="J177" s="2"/>
      <c r="N177" s="2"/>
      <c r="R177" s="2"/>
      <c r="V177" s="2"/>
      <c r="Z177" s="2"/>
      <c r="AD177" s="2"/>
      <c r="AE177" s="2"/>
      <c r="AI177" s="2"/>
      <c r="AM177" s="2"/>
      <c r="AQ177" s="2"/>
    </row>
    <row r="178" spans="2:43" x14ac:dyDescent="0.25">
      <c r="B178" s="2"/>
      <c r="C178" s="68">
        <f t="shared" si="8"/>
        <v>172</v>
      </c>
      <c r="D178" s="4" t="s">
        <v>68</v>
      </c>
      <c r="E178" s="3">
        <v>14</v>
      </c>
      <c r="F178" s="2"/>
      <c r="J178" s="2"/>
      <c r="N178" s="2"/>
      <c r="R178" s="2"/>
      <c r="V178" s="2"/>
      <c r="Z178" s="2"/>
      <c r="AD178" s="2"/>
      <c r="AE178" s="2"/>
      <c r="AI178" s="2"/>
      <c r="AM178" s="2"/>
      <c r="AQ178" s="2"/>
    </row>
    <row r="179" spans="2:43" x14ac:dyDescent="0.25">
      <c r="B179" s="2"/>
      <c r="C179" s="68">
        <f t="shared" si="8"/>
        <v>173</v>
      </c>
      <c r="D179" s="4" t="s">
        <v>67</v>
      </c>
      <c r="E179" s="3">
        <v>15</v>
      </c>
      <c r="F179" s="2"/>
      <c r="J179" s="2"/>
      <c r="N179" s="2"/>
      <c r="R179" s="2"/>
      <c r="V179" s="2"/>
      <c r="Z179" s="2"/>
      <c r="AD179" s="2"/>
      <c r="AE179" s="2"/>
      <c r="AI179" s="2"/>
      <c r="AM179" s="2"/>
      <c r="AQ179" s="2"/>
    </row>
    <row r="180" spans="2:43" x14ac:dyDescent="0.25">
      <c r="B180" s="2"/>
      <c r="C180" s="68">
        <f t="shared" si="8"/>
        <v>174</v>
      </c>
      <c r="D180" s="4" t="s">
        <v>66</v>
      </c>
      <c r="E180" s="3">
        <v>23</v>
      </c>
      <c r="F180" s="2"/>
      <c r="J180" s="2"/>
      <c r="N180" s="2"/>
      <c r="R180" s="2"/>
      <c r="V180" s="2"/>
      <c r="Z180" s="2"/>
      <c r="AD180" s="2"/>
      <c r="AE180" s="2"/>
      <c r="AI180" s="2"/>
      <c r="AM180" s="2"/>
      <c r="AQ180" s="2"/>
    </row>
    <row r="181" spans="2:43" x14ac:dyDescent="0.25">
      <c r="B181" s="2"/>
      <c r="C181" s="68">
        <f t="shared" si="8"/>
        <v>175</v>
      </c>
      <c r="D181" s="4" t="s">
        <v>65</v>
      </c>
      <c r="E181" s="3">
        <v>10</v>
      </c>
      <c r="F181" s="2"/>
      <c r="J181" s="2"/>
      <c r="N181" s="2"/>
      <c r="R181" s="2"/>
      <c r="V181" s="2"/>
      <c r="Z181" s="2"/>
      <c r="AD181" s="2"/>
      <c r="AE181" s="2"/>
      <c r="AI181" s="2"/>
      <c r="AM181" s="2"/>
      <c r="AQ181" s="2"/>
    </row>
    <row r="182" spans="2:43" x14ac:dyDescent="0.25">
      <c r="B182" s="2"/>
      <c r="C182" s="68">
        <f t="shared" si="8"/>
        <v>176</v>
      </c>
      <c r="D182" s="4" t="s">
        <v>64</v>
      </c>
      <c r="E182" s="3">
        <v>24</v>
      </c>
      <c r="F182" s="2"/>
      <c r="J182" s="2"/>
      <c r="N182" s="2"/>
      <c r="R182" s="2"/>
      <c r="V182" s="2"/>
      <c r="Z182" s="2"/>
      <c r="AD182" s="2"/>
      <c r="AE182" s="2"/>
      <c r="AI182" s="2"/>
      <c r="AM182" s="2"/>
      <c r="AQ182" s="2"/>
    </row>
    <row r="183" spans="2:43" x14ac:dyDescent="0.25">
      <c r="B183" s="2"/>
      <c r="C183" s="68">
        <f t="shared" si="8"/>
        <v>177</v>
      </c>
      <c r="D183" s="4" t="s">
        <v>63</v>
      </c>
      <c r="E183" s="3">
        <v>19</v>
      </c>
      <c r="F183" s="2"/>
      <c r="J183" s="2"/>
      <c r="N183" s="2"/>
      <c r="R183" s="2"/>
      <c r="V183" s="2"/>
      <c r="Z183" s="2"/>
      <c r="AD183" s="2"/>
      <c r="AE183" s="2"/>
      <c r="AI183" s="2"/>
      <c r="AM183" s="2"/>
      <c r="AQ183" s="2"/>
    </row>
    <row r="184" spans="2:43" x14ac:dyDescent="0.25">
      <c r="B184" s="2"/>
      <c r="C184" s="68">
        <f t="shared" si="8"/>
        <v>178</v>
      </c>
      <c r="D184" s="4" t="s">
        <v>62</v>
      </c>
      <c r="E184" s="3">
        <v>11</v>
      </c>
      <c r="F184" s="2"/>
      <c r="J184" s="2"/>
      <c r="N184" s="2"/>
      <c r="R184" s="2"/>
      <c r="V184" s="2"/>
      <c r="Z184" s="2"/>
      <c r="AD184" s="2"/>
      <c r="AE184" s="2"/>
      <c r="AI184" s="2"/>
      <c r="AM184" s="2"/>
      <c r="AQ184" s="2"/>
    </row>
    <row r="185" spans="2:43" x14ac:dyDescent="0.25">
      <c r="B185" s="2"/>
      <c r="C185" s="68">
        <f t="shared" si="8"/>
        <v>179</v>
      </c>
      <c r="D185" s="4" t="s">
        <v>61</v>
      </c>
      <c r="E185" s="3">
        <v>23</v>
      </c>
      <c r="F185" s="2"/>
      <c r="J185" s="2"/>
      <c r="N185" s="2"/>
      <c r="R185" s="2"/>
      <c r="V185" s="2"/>
      <c r="Z185" s="2"/>
      <c r="AD185" s="2"/>
      <c r="AE185" s="2"/>
      <c r="AI185" s="2"/>
      <c r="AM185" s="2"/>
      <c r="AQ185" s="2"/>
    </row>
    <row r="186" spans="2:43" x14ac:dyDescent="0.25">
      <c r="B186" s="2"/>
      <c r="C186" s="68">
        <f t="shared" si="8"/>
        <v>180</v>
      </c>
      <c r="D186" s="4" t="s">
        <v>60</v>
      </c>
      <c r="E186" s="3">
        <v>23</v>
      </c>
      <c r="F186" s="2"/>
      <c r="J186" s="2"/>
      <c r="N186" s="2"/>
      <c r="R186" s="2"/>
      <c r="V186" s="2"/>
      <c r="Z186" s="2"/>
      <c r="AD186" s="2"/>
      <c r="AE186" s="2"/>
      <c r="AI186" s="2"/>
      <c r="AM186" s="2"/>
      <c r="AQ186" s="2"/>
    </row>
    <row r="187" spans="2:43" x14ac:dyDescent="0.25">
      <c r="B187" s="2"/>
      <c r="C187" s="68">
        <f t="shared" si="8"/>
        <v>181</v>
      </c>
      <c r="D187" s="4" t="s">
        <v>59</v>
      </c>
      <c r="E187" s="3">
        <v>23</v>
      </c>
      <c r="F187" s="2"/>
      <c r="J187" s="2"/>
      <c r="N187" s="2"/>
      <c r="R187" s="2"/>
      <c r="V187" s="2"/>
      <c r="Z187" s="2"/>
      <c r="AD187" s="2"/>
      <c r="AE187" s="2"/>
      <c r="AI187" s="2"/>
      <c r="AM187" s="2"/>
      <c r="AQ187" s="2"/>
    </row>
    <row r="188" spans="2:43" x14ac:dyDescent="0.25">
      <c r="B188" s="2"/>
      <c r="C188" s="68">
        <f t="shared" si="8"/>
        <v>182</v>
      </c>
      <c r="D188" s="4" t="s">
        <v>58</v>
      </c>
      <c r="E188" s="3">
        <v>24</v>
      </c>
      <c r="F188" s="2"/>
      <c r="J188" s="2"/>
      <c r="N188" s="2"/>
      <c r="R188" s="2"/>
      <c r="V188" s="2"/>
      <c r="Z188" s="2"/>
      <c r="AD188" s="2"/>
      <c r="AE188" s="2"/>
      <c r="AI188" s="2"/>
      <c r="AM188" s="2"/>
      <c r="AQ188" s="2"/>
    </row>
    <row r="189" spans="2:43" x14ac:dyDescent="0.25">
      <c r="B189" s="2"/>
      <c r="C189" s="68">
        <f t="shared" si="8"/>
        <v>183</v>
      </c>
      <c r="D189" s="4" t="s">
        <v>57</v>
      </c>
      <c r="E189" s="3">
        <v>8</v>
      </c>
      <c r="F189" s="2"/>
      <c r="J189" s="2"/>
      <c r="N189" s="2"/>
      <c r="R189" s="2"/>
      <c r="V189" s="2"/>
      <c r="Z189" s="2"/>
      <c r="AD189" s="2"/>
      <c r="AE189" s="2"/>
      <c r="AI189" s="2"/>
      <c r="AM189" s="2"/>
      <c r="AQ189" s="2"/>
    </row>
    <row r="190" spans="2:43" x14ac:dyDescent="0.25">
      <c r="B190" s="2"/>
      <c r="C190" s="68">
        <f t="shared" si="8"/>
        <v>184</v>
      </c>
      <c r="D190" s="4" t="s">
        <v>56</v>
      </c>
      <c r="E190" s="3">
        <v>21</v>
      </c>
      <c r="F190" s="2"/>
      <c r="J190" s="2"/>
      <c r="N190" s="2"/>
      <c r="R190" s="2"/>
      <c r="V190" s="2"/>
      <c r="Z190" s="2"/>
      <c r="AD190" s="2"/>
      <c r="AE190" s="2"/>
      <c r="AI190" s="2"/>
      <c r="AM190" s="2"/>
      <c r="AQ190" s="2"/>
    </row>
    <row r="191" spans="2:43" x14ac:dyDescent="0.25">
      <c r="B191" s="2"/>
      <c r="C191" s="68">
        <f t="shared" si="8"/>
        <v>185</v>
      </c>
      <c r="D191" s="4" t="s">
        <v>55</v>
      </c>
      <c r="E191" s="3">
        <v>22</v>
      </c>
      <c r="F191" s="2"/>
      <c r="J191" s="2"/>
      <c r="N191" s="2"/>
      <c r="R191" s="2"/>
      <c r="V191" s="2"/>
      <c r="Z191" s="2"/>
      <c r="AD191" s="2"/>
      <c r="AE191" s="2"/>
      <c r="AI191" s="2"/>
      <c r="AM191" s="2"/>
      <c r="AQ191" s="2"/>
    </row>
    <row r="192" spans="2:43" x14ac:dyDescent="0.25">
      <c r="B192" s="2"/>
      <c r="C192" s="68">
        <f t="shared" si="8"/>
        <v>186</v>
      </c>
      <c r="D192" s="4" t="s">
        <v>54</v>
      </c>
      <c r="E192" s="3">
        <v>6</v>
      </c>
      <c r="F192" s="2"/>
      <c r="J192" s="2"/>
      <c r="N192" s="2"/>
      <c r="R192" s="2"/>
      <c r="V192" s="2"/>
      <c r="Z192" s="2"/>
      <c r="AD192" s="2"/>
      <c r="AE192" s="2"/>
      <c r="AI192" s="2"/>
      <c r="AM192" s="2"/>
      <c r="AQ192" s="2"/>
    </row>
    <row r="193" spans="2:43" x14ac:dyDescent="0.25">
      <c r="B193" s="2"/>
      <c r="C193" s="68">
        <f t="shared" si="8"/>
        <v>187</v>
      </c>
      <c r="D193" s="4" t="s">
        <v>53</v>
      </c>
      <c r="E193" s="3">
        <v>11</v>
      </c>
      <c r="F193" s="2"/>
      <c r="J193" s="2"/>
      <c r="N193" s="2"/>
      <c r="R193" s="2"/>
      <c r="V193" s="2"/>
      <c r="Z193" s="2"/>
      <c r="AD193" s="2"/>
      <c r="AE193" s="2"/>
      <c r="AI193" s="2"/>
      <c r="AM193" s="2"/>
      <c r="AQ193" s="2"/>
    </row>
    <row r="194" spans="2:43" x14ac:dyDescent="0.25">
      <c r="B194" s="2"/>
      <c r="C194" s="68">
        <f t="shared" si="8"/>
        <v>188</v>
      </c>
      <c r="D194" s="4" t="s">
        <v>52</v>
      </c>
      <c r="E194" s="3">
        <v>24</v>
      </c>
      <c r="F194" s="2"/>
      <c r="J194" s="2"/>
      <c r="N194" s="2"/>
      <c r="R194" s="2"/>
      <c r="V194" s="2"/>
      <c r="Z194" s="2"/>
      <c r="AD194" s="2"/>
      <c r="AE194" s="2"/>
      <c r="AI194" s="2"/>
      <c r="AM194" s="2"/>
      <c r="AQ194" s="2"/>
    </row>
    <row r="195" spans="2:43" x14ac:dyDescent="0.25">
      <c r="B195" s="2"/>
      <c r="C195" s="68">
        <f t="shared" si="8"/>
        <v>189</v>
      </c>
      <c r="D195" s="4" t="s">
        <v>51</v>
      </c>
      <c r="E195" s="3">
        <v>20</v>
      </c>
      <c r="F195" s="2"/>
      <c r="J195" s="2"/>
      <c r="N195" s="2"/>
      <c r="R195" s="2"/>
      <c r="V195" s="2"/>
      <c r="Z195" s="2"/>
      <c r="AD195" s="2"/>
      <c r="AE195" s="2"/>
      <c r="AI195" s="2"/>
      <c r="AM195" s="2"/>
      <c r="AQ195" s="2"/>
    </row>
    <row r="196" spans="2:43" x14ac:dyDescent="0.25">
      <c r="B196" s="2"/>
      <c r="C196" s="68">
        <f t="shared" si="8"/>
        <v>190</v>
      </c>
      <c r="D196" s="4" t="s">
        <v>50</v>
      </c>
      <c r="E196" s="3">
        <v>4</v>
      </c>
      <c r="F196" s="2"/>
      <c r="J196" s="2"/>
      <c r="N196" s="2"/>
      <c r="R196" s="2"/>
      <c r="V196" s="2"/>
      <c r="Z196" s="2"/>
      <c r="AD196" s="2"/>
      <c r="AE196" s="2"/>
      <c r="AI196" s="2"/>
      <c r="AM196" s="2"/>
      <c r="AQ196" s="2"/>
    </row>
    <row r="197" spans="2:43" x14ac:dyDescent="0.25">
      <c r="B197" s="2"/>
      <c r="C197" s="68">
        <f t="shared" si="8"/>
        <v>191</v>
      </c>
      <c r="D197" s="4" t="s">
        <v>49</v>
      </c>
      <c r="E197" s="3">
        <v>10</v>
      </c>
      <c r="F197" s="2"/>
      <c r="J197" s="2"/>
      <c r="N197" s="2"/>
      <c r="R197" s="2"/>
      <c r="V197" s="2"/>
      <c r="Z197" s="2"/>
      <c r="AD197" s="2"/>
      <c r="AE197" s="2"/>
      <c r="AI197" s="2"/>
      <c r="AM197" s="2"/>
      <c r="AQ197" s="2"/>
    </row>
    <row r="198" spans="2:43" x14ac:dyDescent="0.25">
      <c r="B198" s="2"/>
      <c r="C198" s="68">
        <f t="shared" si="8"/>
        <v>192</v>
      </c>
      <c r="D198" s="4" t="s">
        <v>48</v>
      </c>
      <c r="E198" s="3">
        <v>4</v>
      </c>
      <c r="F198" s="2"/>
      <c r="J198" s="2"/>
      <c r="N198" s="2"/>
      <c r="R198" s="2"/>
      <c r="V198" s="2"/>
      <c r="Z198" s="2"/>
      <c r="AD198" s="2"/>
      <c r="AE198" s="2"/>
      <c r="AI198" s="2"/>
      <c r="AM198" s="2"/>
      <c r="AQ198" s="2"/>
    </row>
    <row r="199" spans="2:43" x14ac:dyDescent="0.25">
      <c r="B199" s="2"/>
      <c r="C199" s="68">
        <f t="shared" si="8"/>
        <v>193</v>
      </c>
      <c r="D199" s="4" t="s">
        <v>47</v>
      </c>
      <c r="E199" s="3">
        <v>4</v>
      </c>
      <c r="F199" s="2"/>
      <c r="J199" s="2"/>
      <c r="N199" s="2"/>
      <c r="R199" s="2"/>
      <c r="V199" s="2"/>
      <c r="Z199" s="2"/>
      <c r="AD199" s="2"/>
      <c r="AE199" s="2"/>
      <c r="AI199" s="2"/>
      <c r="AM199" s="2"/>
      <c r="AQ199" s="2"/>
    </row>
    <row r="200" spans="2:43" x14ac:dyDescent="0.25">
      <c r="B200" s="2"/>
      <c r="C200" s="68">
        <f t="shared" si="8"/>
        <v>194</v>
      </c>
      <c r="D200" s="4" t="s">
        <v>46</v>
      </c>
      <c r="E200" s="3">
        <v>7</v>
      </c>
      <c r="F200" s="2"/>
      <c r="J200" s="2"/>
      <c r="N200" s="2"/>
      <c r="R200" s="2"/>
      <c r="V200" s="2"/>
      <c r="Z200" s="2"/>
      <c r="AD200" s="2"/>
      <c r="AE200" s="2"/>
      <c r="AI200" s="2"/>
      <c r="AM200" s="2"/>
      <c r="AQ200" s="2"/>
    </row>
    <row r="201" spans="2:43" x14ac:dyDescent="0.25">
      <c r="B201" s="2"/>
      <c r="C201" s="68">
        <f t="shared" ref="C201:C241" si="9">C200+1</f>
        <v>195</v>
      </c>
      <c r="D201" s="4" t="s">
        <v>45</v>
      </c>
      <c r="E201" s="3">
        <v>20</v>
      </c>
      <c r="F201" s="2"/>
      <c r="J201" s="2"/>
      <c r="N201" s="2"/>
      <c r="R201" s="2"/>
      <c r="V201" s="2"/>
      <c r="Z201" s="2"/>
      <c r="AD201" s="2"/>
      <c r="AE201" s="2"/>
      <c r="AI201" s="2"/>
      <c r="AM201" s="2"/>
      <c r="AQ201" s="2"/>
    </row>
    <row r="202" spans="2:43" x14ac:dyDescent="0.25">
      <c r="B202" s="2"/>
      <c r="C202" s="68">
        <f t="shared" si="9"/>
        <v>196</v>
      </c>
      <c r="D202" s="4" t="s">
        <v>44</v>
      </c>
      <c r="E202" s="3">
        <v>12</v>
      </c>
      <c r="F202" s="2"/>
      <c r="J202" s="2"/>
      <c r="N202" s="2"/>
      <c r="R202" s="2"/>
      <c r="V202" s="2"/>
      <c r="Z202" s="2"/>
      <c r="AD202" s="2"/>
      <c r="AE202" s="2"/>
      <c r="AI202" s="2"/>
      <c r="AM202" s="2"/>
      <c r="AQ202" s="2"/>
    </row>
    <row r="203" spans="2:43" x14ac:dyDescent="0.25">
      <c r="B203" s="2"/>
      <c r="C203" s="68">
        <f t="shared" si="9"/>
        <v>197</v>
      </c>
      <c r="D203" s="4" t="s">
        <v>43</v>
      </c>
      <c r="E203" s="3">
        <v>21</v>
      </c>
      <c r="F203" s="2"/>
      <c r="J203" s="2"/>
      <c r="N203" s="2"/>
      <c r="R203" s="2"/>
      <c r="V203" s="2"/>
      <c r="Z203" s="2"/>
      <c r="AD203" s="2"/>
      <c r="AE203" s="2"/>
      <c r="AI203" s="2"/>
      <c r="AM203" s="2"/>
      <c r="AQ203" s="2"/>
    </row>
    <row r="204" spans="2:43" x14ac:dyDescent="0.25">
      <c r="B204" s="2"/>
      <c r="C204" s="68">
        <f t="shared" si="9"/>
        <v>198</v>
      </c>
      <c r="D204" s="4" t="s">
        <v>42</v>
      </c>
      <c r="E204" s="3">
        <v>6</v>
      </c>
      <c r="F204" s="2"/>
      <c r="J204" s="2"/>
      <c r="N204" s="2"/>
      <c r="R204" s="2"/>
      <c r="V204" s="2"/>
      <c r="Z204" s="2"/>
      <c r="AD204" s="2"/>
      <c r="AE204" s="2"/>
      <c r="AI204" s="2"/>
      <c r="AM204" s="2"/>
      <c r="AQ204" s="2"/>
    </row>
    <row r="205" spans="2:43" x14ac:dyDescent="0.25">
      <c r="B205" s="2"/>
      <c r="C205" s="68">
        <f t="shared" si="9"/>
        <v>199</v>
      </c>
      <c r="D205" s="4" t="s">
        <v>41</v>
      </c>
      <c r="E205" s="3">
        <v>-14</v>
      </c>
      <c r="F205" s="2"/>
      <c r="J205" s="2"/>
      <c r="N205" s="2"/>
      <c r="R205" s="2"/>
      <c r="V205" s="2"/>
      <c r="Z205" s="2"/>
      <c r="AD205" s="2"/>
      <c r="AE205" s="2"/>
      <c r="AI205" s="2"/>
      <c r="AM205" s="2"/>
      <c r="AQ205" s="2"/>
    </row>
    <row r="206" spans="2:43" x14ac:dyDescent="0.25">
      <c r="B206" s="2"/>
      <c r="C206" s="68">
        <f t="shared" si="9"/>
        <v>200</v>
      </c>
      <c r="D206" s="4" t="s">
        <v>40</v>
      </c>
      <c r="E206" s="3">
        <v>19</v>
      </c>
      <c r="F206" s="2"/>
      <c r="J206" s="2"/>
      <c r="N206" s="2"/>
      <c r="R206" s="2"/>
      <c r="V206" s="2"/>
      <c r="Z206" s="2"/>
      <c r="AD206" s="2"/>
      <c r="AE206" s="2"/>
      <c r="AI206" s="2"/>
      <c r="AM206" s="2"/>
      <c r="AQ206" s="2"/>
    </row>
    <row r="207" spans="2:43" x14ac:dyDescent="0.25">
      <c r="B207" s="2"/>
      <c r="C207" s="68">
        <f t="shared" si="9"/>
        <v>201</v>
      </c>
      <c r="D207" s="4" t="s">
        <v>39</v>
      </c>
      <c r="E207" s="3">
        <v>12</v>
      </c>
      <c r="F207" s="2"/>
      <c r="J207" s="2"/>
      <c r="N207" s="2"/>
      <c r="R207" s="2"/>
      <c r="V207" s="2"/>
      <c r="Z207" s="2"/>
      <c r="AD207" s="2"/>
      <c r="AE207" s="2"/>
      <c r="AI207" s="2"/>
      <c r="AM207" s="2"/>
      <c r="AQ207" s="2"/>
    </row>
    <row r="208" spans="2:43" x14ac:dyDescent="0.25">
      <c r="B208" s="2"/>
      <c r="C208" s="68">
        <f t="shared" si="9"/>
        <v>202</v>
      </c>
      <c r="D208" s="4" t="s">
        <v>38</v>
      </c>
      <c r="E208" s="3">
        <v>21</v>
      </c>
      <c r="F208" s="2"/>
      <c r="J208" s="2"/>
      <c r="N208" s="2"/>
      <c r="R208" s="2"/>
      <c r="V208" s="2"/>
      <c r="Z208" s="2"/>
      <c r="AD208" s="2"/>
      <c r="AE208" s="2"/>
      <c r="AI208" s="2"/>
      <c r="AM208" s="2"/>
      <c r="AQ208" s="2"/>
    </row>
    <row r="209" spans="2:43" x14ac:dyDescent="0.25">
      <c r="B209" s="2"/>
      <c r="C209" s="68">
        <f t="shared" si="9"/>
        <v>203</v>
      </c>
      <c r="D209" s="4" t="s">
        <v>37</v>
      </c>
      <c r="E209" s="3">
        <v>29</v>
      </c>
      <c r="F209" s="2"/>
      <c r="J209" s="2"/>
      <c r="N209" s="2"/>
      <c r="R209" s="2"/>
      <c r="V209" s="2"/>
      <c r="Z209" s="2"/>
      <c r="AD209" s="2"/>
      <c r="AE209" s="2"/>
      <c r="AI209" s="2"/>
      <c r="AM209" s="2"/>
      <c r="AQ209" s="2"/>
    </row>
    <row r="210" spans="2:43" x14ac:dyDescent="0.25">
      <c r="B210" s="2"/>
      <c r="C210" s="68">
        <f t="shared" si="9"/>
        <v>204</v>
      </c>
      <c r="D210" s="4" t="s">
        <v>36</v>
      </c>
      <c r="E210" s="3">
        <v>31</v>
      </c>
      <c r="F210" s="2"/>
      <c r="J210" s="2"/>
      <c r="N210" s="2"/>
      <c r="R210" s="2"/>
      <c r="V210" s="2"/>
      <c r="Z210" s="2"/>
      <c r="AD210" s="2"/>
      <c r="AE210" s="2"/>
      <c r="AI210" s="2"/>
      <c r="AM210" s="2"/>
      <c r="AQ210" s="2"/>
    </row>
    <row r="211" spans="2:43" x14ac:dyDescent="0.25">
      <c r="B211" s="2"/>
      <c r="C211" s="68">
        <f t="shared" si="9"/>
        <v>205</v>
      </c>
      <c r="D211" s="4" t="s">
        <v>35</v>
      </c>
      <c r="E211" s="3">
        <v>20</v>
      </c>
      <c r="F211" s="2"/>
      <c r="J211" s="2"/>
      <c r="N211" s="2"/>
      <c r="R211" s="2"/>
      <c r="V211" s="2"/>
      <c r="Z211" s="2"/>
      <c r="AD211" s="2"/>
      <c r="AE211" s="2"/>
      <c r="AI211" s="2"/>
      <c r="AM211" s="2"/>
      <c r="AQ211" s="2"/>
    </row>
    <row r="212" spans="2:43" x14ac:dyDescent="0.25">
      <c r="B212" s="2"/>
      <c r="C212" s="68">
        <f t="shared" si="9"/>
        <v>206</v>
      </c>
      <c r="D212" s="4" t="s">
        <v>34</v>
      </c>
      <c r="E212" s="3">
        <v>6</v>
      </c>
      <c r="F212" s="2"/>
      <c r="J212" s="2"/>
      <c r="N212" s="2"/>
      <c r="R212" s="2"/>
      <c r="V212" s="2"/>
      <c r="Z212" s="2"/>
      <c r="AD212" s="2"/>
      <c r="AE212" s="2"/>
      <c r="AI212" s="2"/>
      <c r="AM212" s="2"/>
      <c r="AQ212" s="2"/>
    </row>
    <row r="213" spans="2:43" x14ac:dyDescent="0.25">
      <c r="B213" s="2"/>
      <c r="C213" s="68">
        <f t="shared" si="9"/>
        <v>207</v>
      </c>
      <c r="D213" s="4" t="s">
        <v>33</v>
      </c>
      <c r="E213" s="3">
        <v>17</v>
      </c>
      <c r="F213" s="2"/>
      <c r="J213" s="2"/>
      <c r="N213" s="2"/>
      <c r="R213" s="2"/>
      <c r="V213" s="2"/>
      <c r="Z213" s="2"/>
      <c r="AD213" s="2"/>
      <c r="AE213" s="2"/>
      <c r="AI213" s="2"/>
      <c r="AM213" s="2"/>
      <c r="AQ213" s="2"/>
    </row>
    <row r="214" spans="2:43" x14ac:dyDescent="0.25">
      <c r="B214" s="2"/>
      <c r="C214" s="68">
        <f t="shared" si="9"/>
        <v>208</v>
      </c>
      <c r="D214" s="4" t="s">
        <v>32</v>
      </c>
      <c r="E214" s="3">
        <v>11</v>
      </c>
      <c r="F214" s="2"/>
      <c r="J214" s="2"/>
      <c r="N214" s="2"/>
      <c r="R214" s="2"/>
      <c r="V214" s="2"/>
      <c r="Z214" s="2"/>
      <c r="AD214" s="2"/>
      <c r="AE214" s="2"/>
      <c r="AI214" s="2"/>
      <c r="AM214" s="2"/>
      <c r="AQ214" s="2"/>
    </row>
    <row r="215" spans="2:43" x14ac:dyDescent="0.25">
      <c r="B215" s="2"/>
      <c r="C215" s="68">
        <f t="shared" si="9"/>
        <v>209</v>
      </c>
      <c r="D215" s="4" t="s">
        <v>31</v>
      </c>
      <c r="E215" s="3">
        <v>13</v>
      </c>
      <c r="F215" s="2"/>
      <c r="J215" s="2"/>
      <c r="N215" s="2"/>
      <c r="R215" s="2"/>
      <c r="V215" s="2"/>
      <c r="Z215" s="2"/>
      <c r="AD215" s="2"/>
      <c r="AE215" s="2"/>
      <c r="AI215" s="2"/>
      <c r="AM215" s="2"/>
      <c r="AQ215" s="2"/>
    </row>
    <row r="216" spans="2:43" x14ac:dyDescent="0.25">
      <c r="B216" s="2"/>
      <c r="C216" s="68">
        <f t="shared" si="9"/>
        <v>210</v>
      </c>
      <c r="D216" s="4" t="s">
        <v>30</v>
      </c>
      <c r="E216" s="3">
        <v>24</v>
      </c>
      <c r="F216" s="2"/>
      <c r="J216" s="2"/>
      <c r="N216" s="2"/>
      <c r="R216" s="2"/>
      <c r="V216" s="2"/>
      <c r="Z216" s="2"/>
      <c r="AD216" s="2"/>
      <c r="AE216" s="2"/>
      <c r="AI216" s="2"/>
      <c r="AM216" s="2"/>
      <c r="AQ216" s="2"/>
    </row>
    <row r="217" spans="2:43" x14ac:dyDescent="0.25">
      <c r="B217" s="2"/>
      <c r="C217" s="68">
        <f t="shared" si="9"/>
        <v>211</v>
      </c>
      <c r="D217" s="4" t="s">
        <v>29</v>
      </c>
      <c r="E217" s="3">
        <v>17</v>
      </c>
      <c r="F217" s="2"/>
      <c r="J217" s="2"/>
      <c r="N217" s="2"/>
      <c r="R217" s="2"/>
      <c r="V217" s="2"/>
      <c r="Z217" s="2"/>
      <c r="AD217" s="2"/>
      <c r="AE217" s="2"/>
      <c r="AI217" s="2"/>
      <c r="AM217" s="2"/>
      <c r="AQ217" s="2"/>
    </row>
    <row r="218" spans="2:43" x14ac:dyDescent="0.25">
      <c r="B218" s="2"/>
      <c r="C218" s="68">
        <f t="shared" si="9"/>
        <v>212</v>
      </c>
      <c r="D218" s="4" t="s">
        <v>28</v>
      </c>
      <c r="E218" s="3">
        <v>29</v>
      </c>
      <c r="F218" s="2"/>
      <c r="J218" s="2"/>
      <c r="N218" s="2"/>
      <c r="R218" s="2"/>
      <c r="V218" s="2"/>
      <c r="Z218" s="2"/>
      <c r="AD218" s="2"/>
      <c r="AE218" s="2"/>
      <c r="AI218" s="2"/>
      <c r="AM218" s="2"/>
      <c r="AQ218" s="2"/>
    </row>
    <row r="219" spans="2:43" x14ac:dyDescent="0.25">
      <c r="B219" s="2"/>
      <c r="C219" s="68">
        <f t="shared" si="9"/>
        <v>213</v>
      </c>
      <c r="D219" s="4" t="s">
        <v>27</v>
      </c>
      <c r="E219" s="3">
        <v>14</v>
      </c>
      <c r="F219" s="2"/>
      <c r="J219" s="2"/>
      <c r="N219" s="2"/>
      <c r="R219" s="2"/>
      <c r="V219" s="2"/>
      <c r="Z219" s="2"/>
      <c r="AD219" s="2"/>
      <c r="AE219" s="2"/>
      <c r="AI219" s="2"/>
      <c r="AM219" s="2"/>
      <c r="AQ219" s="2"/>
    </row>
    <row r="220" spans="2:43" x14ac:dyDescent="0.25">
      <c r="B220" s="2"/>
      <c r="C220" s="68">
        <f t="shared" si="9"/>
        <v>214</v>
      </c>
      <c r="D220" s="4" t="s">
        <v>26</v>
      </c>
      <c r="E220" s="3">
        <v>22</v>
      </c>
      <c r="F220" s="2"/>
      <c r="J220" s="2"/>
      <c r="N220" s="2"/>
      <c r="R220" s="2"/>
      <c r="V220" s="2"/>
      <c r="Z220" s="2"/>
      <c r="AD220" s="2"/>
      <c r="AE220" s="2"/>
      <c r="AI220" s="2"/>
      <c r="AM220" s="2"/>
      <c r="AQ220" s="2"/>
    </row>
    <row r="221" spans="2:43" x14ac:dyDescent="0.25">
      <c r="B221" s="2"/>
      <c r="C221" s="68">
        <f t="shared" si="9"/>
        <v>215</v>
      </c>
      <c r="D221" s="4" t="s">
        <v>25</v>
      </c>
      <c r="E221" s="3">
        <v>28</v>
      </c>
      <c r="F221" s="2"/>
      <c r="J221" s="2"/>
      <c r="N221" s="2"/>
      <c r="R221" s="2"/>
      <c r="V221" s="2"/>
      <c r="Z221" s="2"/>
      <c r="AD221" s="2"/>
      <c r="AE221" s="2"/>
      <c r="AI221" s="2"/>
      <c r="AM221" s="2"/>
      <c r="AQ221" s="2"/>
    </row>
    <row r="222" spans="2:43" x14ac:dyDescent="0.25">
      <c r="B222" s="2"/>
      <c r="C222" s="68">
        <f t="shared" si="9"/>
        <v>216</v>
      </c>
      <c r="D222" s="4" t="s">
        <v>24</v>
      </c>
      <c r="E222" s="3">
        <v>6</v>
      </c>
      <c r="F222" s="2"/>
      <c r="J222" s="2"/>
      <c r="N222" s="2"/>
      <c r="R222" s="2"/>
      <c r="V222" s="2"/>
      <c r="Z222" s="2"/>
      <c r="AD222" s="2"/>
      <c r="AE222" s="2"/>
      <c r="AI222" s="2"/>
      <c r="AM222" s="2"/>
      <c r="AQ222" s="2"/>
    </row>
    <row r="223" spans="2:43" x14ac:dyDescent="0.25">
      <c r="B223" s="2"/>
      <c r="C223" s="68">
        <f t="shared" si="9"/>
        <v>217</v>
      </c>
      <c r="D223" s="4" t="s">
        <v>23</v>
      </c>
      <c r="E223" s="3">
        <v>13</v>
      </c>
      <c r="F223" s="2"/>
      <c r="J223" s="2"/>
      <c r="N223" s="2"/>
      <c r="R223" s="2"/>
      <c r="V223" s="2"/>
      <c r="Z223" s="2"/>
      <c r="AD223" s="2"/>
      <c r="AE223" s="2"/>
      <c r="AI223" s="2"/>
      <c r="AM223" s="2"/>
      <c r="AQ223" s="2"/>
    </row>
    <row r="224" spans="2:43" x14ac:dyDescent="0.25">
      <c r="B224" s="2"/>
      <c r="C224" s="68">
        <f t="shared" si="9"/>
        <v>218</v>
      </c>
      <c r="D224" s="4" t="s">
        <v>22</v>
      </c>
      <c r="E224" s="3">
        <v>10</v>
      </c>
      <c r="F224" s="2"/>
      <c r="J224" s="2"/>
      <c r="N224" s="2"/>
      <c r="R224" s="2"/>
      <c r="V224" s="2"/>
      <c r="Z224" s="2"/>
      <c r="AD224" s="2"/>
      <c r="AE224" s="2"/>
      <c r="AI224" s="2"/>
      <c r="AM224" s="2"/>
      <c r="AQ224" s="2"/>
    </row>
    <row r="225" spans="2:43" x14ac:dyDescent="0.25">
      <c r="B225" s="2"/>
      <c r="C225" s="68">
        <f t="shared" si="9"/>
        <v>219</v>
      </c>
      <c r="D225" s="4" t="s">
        <v>21</v>
      </c>
      <c r="E225" s="3">
        <v>21</v>
      </c>
      <c r="F225" s="2"/>
      <c r="J225" s="2"/>
      <c r="N225" s="2"/>
      <c r="R225" s="2"/>
      <c r="V225" s="2"/>
      <c r="Z225" s="2"/>
      <c r="AD225" s="2"/>
      <c r="AE225" s="2"/>
      <c r="AI225" s="2"/>
      <c r="AM225" s="2"/>
      <c r="AQ225" s="2"/>
    </row>
    <row r="226" spans="2:43" x14ac:dyDescent="0.25">
      <c r="B226" s="2"/>
      <c r="C226" s="68">
        <f t="shared" si="9"/>
        <v>220</v>
      </c>
      <c r="D226" s="4" t="s">
        <v>20</v>
      </c>
      <c r="E226" s="3">
        <v>1</v>
      </c>
      <c r="F226" s="2"/>
      <c r="J226" s="2"/>
      <c r="N226" s="2"/>
      <c r="R226" s="2"/>
      <c r="V226" s="2"/>
      <c r="Z226" s="2"/>
      <c r="AD226" s="2"/>
      <c r="AE226" s="2"/>
      <c r="AI226" s="2"/>
      <c r="AM226" s="2"/>
      <c r="AQ226" s="2"/>
    </row>
    <row r="227" spans="2:43" x14ac:dyDescent="0.25">
      <c r="B227" s="2"/>
      <c r="C227" s="68">
        <f t="shared" si="9"/>
        <v>221</v>
      </c>
      <c r="D227" s="4" t="s">
        <v>19</v>
      </c>
      <c r="E227" s="3">
        <v>14</v>
      </c>
      <c r="F227" s="2"/>
      <c r="J227" s="2"/>
      <c r="N227" s="2"/>
      <c r="R227" s="2"/>
      <c r="V227" s="2"/>
      <c r="Z227" s="2"/>
      <c r="AD227" s="2"/>
      <c r="AE227" s="2"/>
      <c r="AI227" s="2"/>
      <c r="AM227" s="2"/>
      <c r="AQ227" s="2"/>
    </row>
    <row r="228" spans="2:43" x14ac:dyDescent="0.25">
      <c r="B228" s="2"/>
      <c r="C228" s="68">
        <f t="shared" si="9"/>
        <v>222</v>
      </c>
      <c r="D228" s="4" t="s">
        <v>18</v>
      </c>
      <c r="E228" s="3">
        <v>1</v>
      </c>
      <c r="F228" s="2"/>
      <c r="J228" s="2"/>
      <c r="N228" s="2"/>
      <c r="R228" s="2"/>
      <c r="V228" s="2"/>
      <c r="Z228" s="2"/>
      <c r="AD228" s="2"/>
      <c r="AE228" s="2"/>
      <c r="AI228" s="2"/>
      <c r="AM228" s="2"/>
      <c r="AQ228" s="2"/>
    </row>
    <row r="229" spans="2:43" x14ac:dyDescent="0.25">
      <c r="B229" s="2"/>
      <c r="C229" s="68">
        <f t="shared" si="9"/>
        <v>223</v>
      </c>
      <c r="D229" s="4" t="s">
        <v>17</v>
      </c>
      <c r="E229" s="3">
        <v>13</v>
      </c>
      <c r="F229" s="2"/>
      <c r="J229" s="2"/>
      <c r="N229" s="2"/>
      <c r="R229" s="2"/>
      <c r="V229" s="2"/>
      <c r="Z229" s="2"/>
      <c r="AD229" s="2"/>
      <c r="AE229" s="2"/>
      <c r="AI229" s="2"/>
      <c r="AM229" s="2"/>
      <c r="AQ229" s="2"/>
    </row>
    <row r="230" spans="2:43" x14ac:dyDescent="0.25">
      <c r="B230" s="2"/>
      <c r="C230" s="68">
        <f t="shared" si="9"/>
        <v>224</v>
      </c>
      <c r="D230" s="4" t="s">
        <v>16</v>
      </c>
      <c r="E230" s="3">
        <v>10</v>
      </c>
      <c r="F230" s="2"/>
      <c r="J230" s="2"/>
      <c r="N230" s="2"/>
      <c r="R230" s="2"/>
      <c r="V230" s="2"/>
      <c r="Z230" s="2"/>
      <c r="AD230" s="2"/>
      <c r="AE230" s="2"/>
      <c r="AI230" s="2"/>
      <c r="AM230" s="2"/>
      <c r="AQ230" s="2"/>
    </row>
    <row r="231" spans="2:43" x14ac:dyDescent="0.25">
      <c r="B231" s="2"/>
      <c r="C231" s="68">
        <f t="shared" si="9"/>
        <v>225</v>
      </c>
      <c r="D231" s="4" t="s">
        <v>15</v>
      </c>
      <c r="E231" s="3">
        <v>10</v>
      </c>
      <c r="F231" s="2"/>
      <c r="J231" s="2"/>
      <c r="N231" s="2"/>
      <c r="R231" s="2"/>
      <c r="V231" s="2"/>
      <c r="Z231" s="2"/>
      <c r="AE231" s="2"/>
      <c r="AI231" s="2"/>
      <c r="AM231" s="2"/>
      <c r="AQ231" s="2"/>
    </row>
    <row r="232" spans="2:43" x14ac:dyDescent="0.25">
      <c r="B232" s="2"/>
      <c r="C232" s="68">
        <f t="shared" si="9"/>
        <v>226</v>
      </c>
      <c r="D232" s="4" t="s">
        <v>14</v>
      </c>
      <c r="E232" s="3">
        <v>11</v>
      </c>
      <c r="F232" s="2"/>
      <c r="J232" s="2"/>
      <c r="N232" s="2"/>
      <c r="R232" s="2"/>
      <c r="V232" s="2"/>
      <c r="Z232" s="2"/>
      <c r="AE232" s="2"/>
      <c r="AI232" s="2"/>
      <c r="AM232" s="2"/>
      <c r="AQ232" s="2"/>
    </row>
    <row r="233" spans="2:43" x14ac:dyDescent="0.25">
      <c r="B233" s="2"/>
      <c r="C233" s="68">
        <f t="shared" si="9"/>
        <v>227</v>
      </c>
      <c r="D233" s="4" t="s">
        <v>13</v>
      </c>
      <c r="E233" s="3">
        <v>12</v>
      </c>
      <c r="F233" s="2"/>
      <c r="J233" s="2"/>
      <c r="N233" s="2"/>
      <c r="R233" s="2"/>
      <c r="V233" s="2"/>
      <c r="Z233" s="2"/>
      <c r="AE233" s="2"/>
      <c r="AI233" s="2"/>
      <c r="AM233" s="2"/>
      <c r="AQ233" s="2"/>
    </row>
    <row r="234" spans="2:43" x14ac:dyDescent="0.25">
      <c r="B234" s="2"/>
      <c r="C234" s="68">
        <f t="shared" si="9"/>
        <v>228</v>
      </c>
      <c r="D234" s="4" t="s">
        <v>12</v>
      </c>
      <c r="E234" s="3">
        <v>8</v>
      </c>
      <c r="F234" s="2"/>
      <c r="J234" s="2"/>
      <c r="N234" s="2"/>
      <c r="R234" s="2"/>
      <c r="V234" s="2"/>
      <c r="Z234" s="2"/>
      <c r="AE234" s="2"/>
      <c r="AI234" s="2"/>
      <c r="AM234" s="2"/>
      <c r="AQ234" s="2"/>
    </row>
    <row r="235" spans="2:43" x14ac:dyDescent="0.25">
      <c r="B235" s="2"/>
      <c r="C235" s="68">
        <f t="shared" si="9"/>
        <v>229</v>
      </c>
      <c r="D235" s="4" t="s">
        <v>11</v>
      </c>
      <c r="E235" s="3">
        <v>11</v>
      </c>
      <c r="F235" s="2"/>
      <c r="J235" s="2"/>
      <c r="N235" s="2"/>
      <c r="R235" s="2"/>
      <c r="V235" s="2"/>
      <c r="Z235" s="2"/>
      <c r="AE235" s="2"/>
      <c r="AI235" s="2"/>
      <c r="AM235" s="2"/>
      <c r="AQ235" s="2"/>
    </row>
    <row r="236" spans="2:43" x14ac:dyDescent="0.25">
      <c r="B236" s="2"/>
      <c r="C236" s="68">
        <f t="shared" si="9"/>
        <v>230</v>
      </c>
      <c r="D236" s="4" t="s">
        <v>10</v>
      </c>
      <c r="E236" s="3">
        <v>4</v>
      </c>
      <c r="F236" s="2"/>
      <c r="J236" s="2"/>
      <c r="N236" s="2"/>
      <c r="R236" s="2"/>
      <c r="V236" s="2"/>
      <c r="Z236" s="2"/>
      <c r="AE236" s="2"/>
      <c r="AI236" s="2"/>
      <c r="AM236" s="2"/>
      <c r="AQ236" s="2"/>
    </row>
    <row r="237" spans="2:43" x14ac:dyDescent="0.25">
      <c r="B237" s="2"/>
      <c r="C237" s="68">
        <f t="shared" si="9"/>
        <v>231</v>
      </c>
      <c r="D237" s="4" t="s">
        <v>9</v>
      </c>
      <c r="E237" s="3">
        <v>26</v>
      </c>
      <c r="F237" s="2"/>
      <c r="J237" s="2"/>
      <c r="N237" s="2"/>
      <c r="R237" s="2"/>
      <c r="V237" s="2"/>
      <c r="Z237" s="2"/>
      <c r="AE237" s="2"/>
      <c r="AI237" s="2"/>
      <c r="AM237" s="2"/>
      <c r="AQ237" s="2"/>
    </row>
    <row r="238" spans="2:43" x14ac:dyDescent="0.25">
      <c r="B238" s="2"/>
      <c r="C238" s="68">
        <f t="shared" si="9"/>
        <v>232</v>
      </c>
      <c r="D238" s="4" t="s">
        <v>8</v>
      </c>
      <c r="E238" s="3">
        <v>3</v>
      </c>
      <c r="F238" s="2"/>
      <c r="J238" s="2"/>
      <c r="N238" s="2"/>
      <c r="R238" s="2"/>
      <c r="V238" s="2"/>
      <c r="Z238" s="2"/>
      <c r="AE238" s="2"/>
      <c r="AI238" s="2"/>
      <c r="AM238" s="2"/>
      <c r="AQ238" s="2"/>
    </row>
    <row r="239" spans="2:43" x14ac:dyDescent="0.25">
      <c r="B239" s="2"/>
      <c r="C239" s="68">
        <f t="shared" si="9"/>
        <v>233</v>
      </c>
      <c r="D239" s="4" t="s">
        <v>7</v>
      </c>
      <c r="E239" s="3">
        <v>15</v>
      </c>
      <c r="F239" s="2"/>
      <c r="J239" s="2"/>
      <c r="N239" s="2"/>
      <c r="R239" s="2"/>
      <c r="V239" s="2"/>
      <c r="Z239" s="2"/>
      <c r="AE239" s="2"/>
      <c r="AI239" s="2"/>
      <c r="AM239" s="2"/>
      <c r="AQ239" s="2"/>
    </row>
    <row r="240" spans="2:43" x14ac:dyDescent="0.25">
      <c r="B240" s="2"/>
      <c r="C240" s="68">
        <f t="shared" si="9"/>
        <v>234</v>
      </c>
      <c r="D240" s="4" t="s">
        <v>6</v>
      </c>
      <c r="E240" s="3">
        <v>-12</v>
      </c>
      <c r="F240" s="2"/>
      <c r="J240" s="2"/>
      <c r="N240" s="2"/>
      <c r="R240" s="2"/>
      <c r="V240" s="2"/>
      <c r="Z240" s="2"/>
      <c r="AE240" s="2"/>
      <c r="AI240" s="2"/>
      <c r="AM240" s="2"/>
      <c r="AQ240" s="2"/>
    </row>
    <row r="241" spans="2:43" x14ac:dyDescent="0.25">
      <c r="B241" s="2"/>
      <c r="C241" s="68">
        <f t="shared" si="9"/>
        <v>235</v>
      </c>
      <c r="D241" s="4" t="s">
        <v>5</v>
      </c>
      <c r="E241" s="3">
        <v>11</v>
      </c>
      <c r="F241" s="2"/>
      <c r="J241" s="2"/>
      <c r="N241" s="2"/>
      <c r="R241" s="2"/>
      <c r="V241" s="2"/>
      <c r="Z241" s="2"/>
      <c r="AE241" s="2"/>
      <c r="AI241" s="2"/>
      <c r="AM241" s="2"/>
      <c r="AQ241" s="2"/>
    </row>
    <row r="242" spans="2:43" x14ac:dyDescent="0.25">
      <c r="J242" s="2"/>
      <c r="N242" s="2"/>
      <c r="R242" s="2"/>
      <c r="V242" s="2"/>
      <c r="Z242" s="2"/>
      <c r="AE242" s="2"/>
    </row>
  </sheetData>
  <sheetProtection algorithmName="SHA-512" hashValue="9tE2p0kH08woG1c7gH0VMQ84WEhG4wjoAYJtn4mRtwPNt3NVkq9qVBPeHkEYUY98ZOldrJ4itxHEHhAtoIrNBA==" saltValue="PF1ISsBozgk+Mnj4qi7Jqg==" spinCount="100000" sheet="1" selectLockedCells="1" selectUnlockedCells="1"/>
  <customSheetViews>
    <customSheetView guid="{7414FA91-6AD7-4AD8-8473-30FF3A659FE8}">
      <selection activeCell="B240" sqref="B240"/>
      <pageMargins left="0.7" right="0.7" top="0.75" bottom="0.75" header="0.3" footer="0.3"/>
    </customSheetView>
    <customSheetView guid="{F38B044F-AF2C-48E9-9A5C-8510A5F3427F}">
      <selection activeCell="C210" sqref="C210"/>
      <pageMargins left="0.7" right="0.7" top="0.75" bottom="0.75" header="0.3" footer="0.3"/>
    </customSheetView>
  </customSheetViews>
  <mergeCells count="2">
    <mergeCell ref="D4:E4"/>
    <mergeCell ref="P4:Q4"/>
  </mergeCells>
  <pageMargins left="0.7" right="0.7" top="0.75" bottom="0.75" header="0.3" footer="0.3"/>
  <pageSetup orientation="portrait" r:id="rId1"/>
  <tableParts count="8">
    <tablePart r:id="rId2"/>
    <tablePart r:id="rId3"/>
    <tablePart r:id="rId4"/>
    <tablePart r:id="rId5"/>
    <tablePart r:id="rId6"/>
    <tablePart r:id="rId7"/>
    <tablePart r:id="rId8"/>
    <tablePart r:id="rId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eather"/>
  <dimension ref="B3:C237"/>
  <sheetViews>
    <sheetView workbookViewId="0">
      <selection activeCell="F32" sqref="F32"/>
    </sheetView>
  </sheetViews>
  <sheetFormatPr defaultRowHeight="12.75" x14ac:dyDescent="0.2"/>
  <cols>
    <col min="2" max="2" width="17.5703125" customWidth="1"/>
    <col min="3" max="3" width="13.5703125" customWidth="1"/>
  </cols>
  <sheetData>
    <row r="3" spans="2:3" ht="15" x14ac:dyDescent="0.25">
      <c r="B3" s="119" t="s">
        <v>3</v>
      </c>
      <c r="C3" s="120"/>
    </row>
    <row r="4" spans="2:3" x14ac:dyDescent="0.2">
      <c r="B4" s="121" t="s">
        <v>241</v>
      </c>
      <c r="C4" s="122">
        <v>25</v>
      </c>
    </row>
    <row r="5" spans="2:3" x14ac:dyDescent="0.2">
      <c r="B5" s="123" t="s">
        <v>238</v>
      </c>
      <c r="C5" s="124">
        <v>24</v>
      </c>
    </row>
    <row r="6" spans="2:3" x14ac:dyDescent="0.2">
      <c r="B6" s="121" t="s">
        <v>236</v>
      </c>
      <c r="C6" s="122">
        <v>-4</v>
      </c>
    </row>
    <row r="7" spans="2:3" x14ac:dyDescent="0.2">
      <c r="B7" s="123" t="s">
        <v>235</v>
      </c>
      <c r="C7" s="124">
        <v>11</v>
      </c>
    </row>
    <row r="8" spans="2:3" x14ac:dyDescent="0.2">
      <c r="B8" s="121" t="s">
        <v>234</v>
      </c>
      <c r="C8" s="122">
        <v>25</v>
      </c>
    </row>
    <row r="9" spans="2:3" x14ac:dyDescent="0.2">
      <c r="B9" s="123" t="s">
        <v>233</v>
      </c>
      <c r="C9" s="124">
        <v>19</v>
      </c>
    </row>
    <row r="10" spans="2:3" x14ac:dyDescent="0.2">
      <c r="B10" s="121" t="s">
        <v>232</v>
      </c>
      <c r="C10" s="122">
        <v>24</v>
      </c>
    </row>
    <row r="11" spans="2:3" x14ac:dyDescent="0.2">
      <c r="B11" s="123" t="s">
        <v>231</v>
      </c>
      <c r="C11" s="124">
        <v>19</v>
      </c>
    </row>
    <row r="12" spans="2:3" x14ac:dyDescent="0.2">
      <c r="B12" s="121" t="s">
        <v>230</v>
      </c>
      <c r="C12" s="122">
        <v>11</v>
      </c>
    </row>
    <row r="13" spans="2:3" x14ac:dyDescent="0.2">
      <c r="B13" s="123" t="s">
        <v>229</v>
      </c>
      <c r="C13" s="124">
        <v>4</v>
      </c>
    </row>
    <row r="14" spans="2:3" x14ac:dyDescent="0.2">
      <c r="B14" s="121" t="s">
        <v>228</v>
      </c>
      <c r="C14" s="122">
        <v>17</v>
      </c>
    </row>
    <row r="15" spans="2:3" x14ac:dyDescent="0.2">
      <c r="B15" s="123" t="s">
        <v>227</v>
      </c>
      <c r="C15" s="124">
        <v>17</v>
      </c>
    </row>
    <row r="16" spans="2:3" x14ac:dyDescent="0.2">
      <c r="B16" s="121" t="s">
        <v>226</v>
      </c>
      <c r="C16" s="122">
        <v>29</v>
      </c>
    </row>
    <row r="17" spans="2:3" x14ac:dyDescent="0.2">
      <c r="B17" s="123" t="s">
        <v>225</v>
      </c>
      <c r="C17" s="124">
        <v>24</v>
      </c>
    </row>
    <row r="18" spans="2:3" x14ac:dyDescent="0.2">
      <c r="B18" s="121" t="s">
        <v>224</v>
      </c>
      <c r="C18" s="122">
        <v>26</v>
      </c>
    </row>
    <row r="19" spans="2:3" x14ac:dyDescent="0.2">
      <c r="B19" s="123" t="s">
        <v>223</v>
      </c>
      <c r="C19" s="124">
        <v>-5</v>
      </c>
    </row>
    <row r="20" spans="2:3" x14ac:dyDescent="0.2">
      <c r="B20" s="121" t="s">
        <v>222</v>
      </c>
      <c r="C20" s="122">
        <v>19</v>
      </c>
    </row>
    <row r="21" spans="2:3" x14ac:dyDescent="0.2">
      <c r="B21" s="123" t="s">
        <v>221</v>
      </c>
      <c r="C21" s="124">
        <v>21</v>
      </c>
    </row>
    <row r="22" spans="2:3" x14ac:dyDescent="0.2">
      <c r="B22" s="121" t="s">
        <v>220</v>
      </c>
      <c r="C22" s="122">
        <v>23</v>
      </c>
    </row>
    <row r="23" spans="2:3" x14ac:dyDescent="0.2">
      <c r="B23" s="123" t="s">
        <v>219</v>
      </c>
      <c r="C23" s="124">
        <v>20</v>
      </c>
    </row>
    <row r="24" spans="2:3" x14ac:dyDescent="0.2">
      <c r="B24" s="121" t="s">
        <v>218</v>
      </c>
      <c r="C24" s="122">
        <v>21</v>
      </c>
    </row>
    <row r="25" spans="2:3" x14ac:dyDescent="0.2">
      <c r="B25" s="123" t="s">
        <v>217</v>
      </c>
      <c r="C25" s="124">
        <v>27</v>
      </c>
    </row>
    <row r="26" spans="2:3" x14ac:dyDescent="0.2">
      <c r="B26" s="121" t="s">
        <v>216</v>
      </c>
      <c r="C26" s="122">
        <v>21</v>
      </c>
    </row>
    <row r="27" spans="2:3" x14ac:dyDescent="0.2">
      <c r="B27" s="123" t="s">
        <v>215</v>
      </c>
      <c r="C27" s="124">
        <v>10</v>
      </c>
    </row>
    <row r="28" spans="2:3" x14ac:dyDescent="0.2">
      <c r="B28" s="121" t="s">
        <v>214</v>
      </c>
      <c r="C28" s="122">
        <v>4</v>
      </c>
    </row>
    <row r="29" spans="2:3" x14ac:dyDescent="0.2">
      <c r="B29" s="123" t="s">
        <v>213</v>
      </c>
      <c r="C29" s="124">
        <v>-11</v>
      </c>
    </row>
    <row r="30" spans="2:3" x14ac:dyDescent="0.2">
      <c r="B30" s="121" t="s">
        <v>212</v>
      </c>
      <c r="C30" s="122">
        <v>-9</v>
      </c>
    </row>
    <row r="31" spans="2:3" x14ac:dyDescent="0.2">
      <c r="B31" s="123" t="s">
        <v>211</v>
      </c>
      <c r="C31" s="124">
        <v>6</v>
      </c>
    </row>
    <row r="32" spans="2:3" x14ac:dyDescent="0.2">
      <c r="B32" s="121" t="s">
        <v>210</v>
      </c>
      <c r="C32" s="122">
        <v>28</v>
      </c>
    </row>
    <row r="33" spans="2:3" x14ac:dyDescent="0.2">
      <c r="B33" s="123" t="s">
        <v>209</v>
      </c>
      <c r="C33" s="124">
        <v>10</v>
      </c>
    </row>
    <row r="34" spans="2:3" x14ac:dyDescent="0.2">
      <c r="B34" s="121" t="s">
        <v>208</v>
      </c>
      <c r="C34" s="122">
        <v>19</v>
      </c>
    </row>
    <row r="35" spans="2:3" x14ac:dyDescent="0.2">
      <c r="B35" s="123" t="s">
        <v>207</v>
      </c>
      <c r="C35" s="124">
        <v>26</v>
      </c>
    </row>
    <row r="36" spans="2:3" x14ac:dyDescent="0.2">
      <c r="B36" s="121" t="s">
        <v>206</v>
      </c>
      <c r="C36" s="122">
        <v>1</v>
      </c>
    </row>
    <row r="37" spans="2:3" x14ac:dyDescent="0.2">
      <c r="B37" s="123" t="s">
        <v>205</v>
      </c>
      <c r="C37" s="124">
        <v>24</v>
      </c>
    </row>
    <row r="38" spans="2:3" x14ac:dyDescent="0.2">
      <c r="B38" s="121" t="s">
        <v>204</v>
      </c>
      <c r="C38" s="122">
        <v>2</v>
      </c>
    </row>
    <row r="39" spans="2:3" x14ac:dyDescent="0.2">
      <c r="B39" s="123" t="s">
        <v>203</v>
      </c>
      <c r="C39" s="124">
        <v>6</v>
      </c>
    </row>
    <row r="40" spans="2:3" x14ac:dyDescent="0.2">
      <c r="B40" s="121" t="s">
        <v>202</v>
      </c>
      <c r="C40" s="122">
        <v>-2</v>
      </c>
    </row>
    <row r="41" spans="2:3" x14ac:dyDescent="0.2">
      <c r="B41" s="123" t="s">
        <v>201</v>
      </c>
      <c r="C41" s="124">
        <v>-7</v>
      </c>
    </row>
    <row r="42" spans="2:3" x14ac:dyDescent="0.2">
      <c r="B42" s="121" t="s">
        <v>200</v>
      </c>
      <c r="C42" s="122">
        <v>19</v>
      </c>
    </row>
    <row r="43" spans="2:3" x14ac:dyDescent="0.2">
      <c r="B43" s="123" t="s">
        <v>199</v>
      </c>
      <c r="C43" s="124">
        <v>6</v>
      </c>
    </row>
    <row r="44" spans="2:3" x14ac:dyDescent="0.2">
      <c r="B44" s="121" t="s">
        <v>198</v>
      </c>
      <c r="C44" s="122">
        <v>25</v>
      </c>
    </row>
    <row r="45" spans="2:3" x14ac:dyDescent="0.2">
      <c r="B45" s="123" t="s">
        <v>197</v>
      </c>
      <c r="C45" s="124">
        <v>9</v>
      </c>
    </row>
    <row r="46" spans="2:3" x14ac:dyDescent="0.2">
      <c r="B46" s="121" t="s">
        <v>196</v>
      </c>
      <c r="C46" s="122">
        <v>21</v>
      </c>
    </row>
    <row r="47" spans="2:3" x14ac:dyDescent="0.2">
      <c r="B47" s="123" t="s">
        <v>195</v>
      </c>
      <c r="C47" s="124">
        <v>22</v>
      </c>
    </row>
    <row r="48" spans="2:3" x14ac:dyDescent="0.2">
      <c r="B48" s="121" t="s">
        <v>194</v>
      </c>
      <c r="C48" s="122">
        <v>14</v>
      </c>
    </row>
    <row r="49" spans="2:3" x14ac:dyDescent="0.2">
      <c r="B49" s="123" t="s">
        <v>193</v>
      </c>
      <c r="C49" s="124">
        <v>13</v>
      </c>
    </row>
    <row r="50" spans="2:3" x14ac:dyDescent="0.2">
      <c r="B50" s="121" t="s">
        <v>192</v>
      </c>
      <c r="C50" s="122">
        <v>5</v>
      </c>
    </row>
    <row r="51" spans="2:3" x14ac:dyDescent="0.2">
      <c r="B51" s="123" t="s">
        <v>191</v>
      </c>
      <c r="C51" s="124">
        <v>5</v>
      </c>
    </row>
    <row r="52" spans="2:3" x14ac:dyDescent="0.2">
      <c r="B52" s="121" t="s">
        <v>190</v>
      </c>
      <c r="C52" s="122">
        <v>-5</v>
      </c>
    </row>
    <row r="53" spans="2:3" x14ac:dyDescent="0.2">
      <c r="B53" s="123" t="s">
        <v>189</v>
      </c>
      <c r="C53" s="124">
        <v>25</v>
      </c>
    </row>
    <row r="54" spans="2:3" x14ac:dyDescent="0.2">
      <c r="B54" s="121" t="s">
        <v>188</v>
      </c>
      <c r="C54" s="122">
        <v>15</v>
      </c>
    </row>
    <row r="55" spans="2:3" x14ac:dyDescent="0.2">
      <c r="B55" s="123" t="s">
        <v>187</v>
      </c>
      <c r="C55" s="124">
        <v>9</v>
      </c>
    </row>
    <row r="56" spans="2:3" x14ac:dyDescent="0.2">
      <c r="B56" s="121" t="s">
        <v>186</v>
      </c>
      <c r="C56" s="122">
        <v>29</v>
      </c>
    </row>
    <row r="57" spans="2:3" x14ac:dyDescent="0.2">
      <c r="B57" s="123" t="s">
        <v>185</v>
      </c>
      <c r="C57" s="124">
        <v>24</v>
      </c>
    </row>
    <row r="58" spans="2:3" x14ac:dyDescent="0.2">
      <c r="B58" s="121" t="s">
        <v>184</v>
      </c>
      <c r="C58" s="122">
        <v>16</v>
      </c>
    </row>
    <row r="59" spans="2:3" x14ac:dyDescent="0.2">
      <c r="B59" s="123" t="s">
        <v>183</v>
      </c>
      <c r="C59" s="124">
        <v>2</v>
      </c>
    </row>
    <row r="60" spans="2:3" x14ac:dyDescent="0.2">
      <c r="B60" s="121" t="s">
        <v>182</v>
      </c>
      <c r="C60" s="122">
        <v>24</v>
      </c>
    </row>
    <row r="61" spans="2:3" x14ac:dyDescent="0.2">
      <c r="B61" s="123" t="s">
        <v>181</v>
      </c>
      <c r="C61" s="124">
        <v>9</v>
      </c>
    </row>
    <row r="62" spans="2:3" x14ac:dyDescent="0.2">
      <c r="B62" s="121" t="s">
        <v>180</v>
      </c>
      <c r="C62" s="122">
        <v>24</v>
      </c>
    </row>
    <row r="63" spans="2:3" x14ac:dyDescent="0.2">
      <c r="B63" s="123" t="s">
        <v>179</v>
      </c>
      <c r="C63" s="124">
        <v>26</v>
      </c>
    </row>
    <row r="64" spans="2:3" x14ac:dyDescent="0.2">
      <c r="B64" s="121" t="s">
        <v>178</v>
      </c>
      <c r="C64" s="122">
        <v>7</v>
      </c>
    </row>
    <row r="65" spans="2:3" x14ac:dyDescent="0.2">
      <c r="B65" s="123" t="s">
        <v>177</v>
      </c>
      <c r="C65" s="124">
        <v>23</v>
      </c>
    </row>
    <row r="66" spans="2:3" x14ac:dyDescent="0.2">
      <c r="B66" s="121" t="s">
        <v>176</v>
      </c>
      <c r="C66" s="122">
        <v>21</v>
      </c>
    </row>
    <row r="67" spans="2:3" x14ac:dyDescent="0.2">
      <c r="B67" s="123" t="s">
        <v>175</v>
      </c>
      <c r="C67" s="124">
        <v>29</v>
      </c>
    </row>
    <row r="68" spans="2:3" x14ac:dyDescent="0.2">
      <c r="B68" s="121" t="s">
        <v>174</v>
      </c>
      <c r="C68" s="122">
        <v>23</v>
      </c>
    </row>
    <row r="69" spans="2:3" x14ac:dyDescent="0.2">
      <c r="B69" s="123" t="s">
        <v>173</v>
      </c>
      <c r="C69" s="124">
        <v>24</v>
      </c>
    </row>
    <row r="70" spans="2:3" x14ac:dyDescent="0.2">
      <c r="B70" s="121" t="s">
        <v>172</v>
      </c>
      <c r="C70" s="122">
        <v>1.1000000000000001</v>
      </c>
    </row>
    <row r="71" spans="2:3" x14ac:dyDescent="0.2">
      <c r="B71" s="123" t="s">
        <v>171</v>
      </c>
      <c r="C71" s="124">
        <v>13</v>
      </c>
    </row>
    <row r="72" spans="2:3" x14ac:dyDescent="0.2">
      <c r="B72" s="121" t="s">
        <v>170</v>
      </c>
      <c r="C72" s="122">
        <v>18</v>
      </c>
    </row>
    <row r="73" spans="2:3" x14ac:dyDescent="0.2">
      <c r="B73" s="123" t="s">
        <v>169</v>
      </c>
      <c r="C73" s="124">
        <v>7</v>
      </c>
    </row>
    <row r="74" spans="2:3" x14ac:dyDescent="0.2">
      <c r="B74" s="121" t="s">
        <v>168</v>
      </c>
      <c r="C74" s="122">
        <v>12</v>
      </c>
    </row>
    <row r="75" spans="2:3" x14ac:dyDescent="0.2">
      <c r="B75" s="123" t="s">
        <v>167</v>
      </c>
      <c r="C75" s="124">
        <v>30</v>
      </c>
    </row>
    <row r="76" spans="2:3" x14ac:dyDescent="0.2">
      <c r="B76" s="121" t="s">
        <v>166</v>
      </c>
      <c r="C76" s="122">
        <v>28</v>
      </c>
    </row>
    <row r="77" spans="2:3" x14ac:dyDescent="0.2">
      <c r="B77" s="123" t="s">
        <v>165</v>
      </c>
      <c r="C77" s="124">
        <v>24</v>
      </c>
    </row>
    <row r="78" spans="2:3" x14ac:dyDescent="0.2">
      <c r="B78" s="121" t="s">
        <v>164</v>
      </c>
      <c r="C78" s="122">
        <v>1.4</v>
      </c>
    </row>
    <row r="79" spans="2:3" x14ac:dyDescent="0.2">
      <c r="B79" s="123" t="s">
        <v>163</v>
      </c>
      <c r="C79" s="124">
        <v>21</v>
      </c>
    </row>
    <row r="80" spans="2:3" x14ac:dyDescent="0.2">
      <c r="B80" s="121" t="s">
        <v>162</v>
      </c>
      <c r="C80" s="122">
        <v>3</v>
      </c>
    </row>
    <row r="81" spans="2:3" x14ac:dyDescent="0.2">
      <c r="B81" s="123" t="s">
        <v>161</v>
      </c>
      <c r="C81" s="124">
        <v>7</v>
      </c>
    </row>
    <row r="82" spans="2:3" x14ac:dyDescent="0.2">
      <c r="B82" s="121" t="s">
        <v>160</v>
      </c>
      <c r="C82" s="122">
        <v>1</v>
      </c>
    </row>
    <row r="83" spans="2:3" x14ac:dyDescent="0.2">
      <c r="B83" s="123" t="s">
        <v>159</v>
      </c>
      <c r="C83" s="124">
        <v>4</v>
      </c>
    </row>
    <row r="84" spans="2:3" x14ac:dyDescent="0.2">
      <c r="B84" s="121" t="s">
        <v>158</v>
      </c>
      <c r="C84" s="122">
        <v>26</v>
      </c>
    </row>
    <row r="85" spans="2:3" x14ac:dyDescent="0.2">
      <c r="B85" s="123" t="s">
        <v>157</v>
      </c>
      <c r="C85" s="124">
        <v>17</v>
      </c>
    </row>
    <row r="86" spans="2:3" x14ac:dyDescent="0.2">
      <c r="B86" s="121" t="s">
        <v>156</v>
      </c>
      <c r="C86" s="122">
        <v>0</v>
      </c>
    </row>
    <row r="87" spans="2:3" x14ac:dyDescent="0.2">
      <c r="B87" s="123" t="s">
        <v>155</v>
      </c>
      <c r="C87" s="124">
        <v>23</v>
      </c>
    </row>
    <row r="88" spans="2:3" x14ac:dyDescent="0.2">
      <c r="B88" s="121" t="s">
        <v>154</v>
      </c>
      <c r="C88" s="122">
        <v>19</v>
      </c>
    </row>
    <row r="89" spans="2:3" x14ac:dyDescent="0.2">
      <c r="B89" s="123" t="s">
        <v>153</v>
      </c>
      <c r="C89" s="124">
        <v>24</v>
      </c>
    </row>
    <row r="90" spans="2:3" x14ac:dyDescent="0.2">
      <c r="B90" s="121" t="s">
        <v>152</v>
      </c>
      <c r="C90" s="122">
        <v>13</v>
      </c>
    </row>
    <row r="91" spans="2:3" x14ac:dyDescent="0.2">
      <c r="B91" s="123" t="s">
        <v>151</v>
      </c>
      <c r="C91" s="124">
        <v>21</v>
      </c>
    </row>
    <row r="92" spans="2:3" x14ac:dyDescent="0.2">
      <c r="B92" s="121" t="s">
        <v>150</v>
      </c>
      <c r="C92" s="122">
        <v>20</v>
      </c>
    </row>
    <row r="93" spans="2:3" x14ac:dyDescent="0.2">
      <c r="B93" s="123" t="s">
        <v>149</v>
      </c>
      <c r="C93" s="124">
        <v>17</v>
      </c>
    </row>
    <row r="94" spans="2:3" x14ac:dyDescent="0.2">
      <c r="B94" s="121" t="s">
        <v>148</v>
      </c>
      <c r="C94" s="122">
        <v>17</v>
      </c>
    </row>
    <row r="95" spans="2:3" x14ac:dyDescent="0.2">
      <c r="B95" s="123" t="s">
        <v>147</v>
      </c>
      <c r="C95" s="124">
        <v>-3</v>
      </c>
    </row>
    <row r="96" spans="2:3" x14ac:dyDescent="0.2">
      <c r="B96" s="121" t="s">
        <v>146</v>
      </c>
      <c r="C96" s="122">
        <v>23</v>
      </c>
    </row>
    <row r="97" spans="2:3" x14ac:dyDescent="0.2">
      <c r="B97" s="123" t="s">
        <v>145</v>
      </c>
      <c r="C97" s="124">
        <v>-4</v>
      </c>
    </row>
    <row r="98" spans="2:3" x14ac:dyDescent="0.2">
      <c r="B98" s="121" t="s">
        <v>144</v>
      </c>
      <c r="C98" s="122">
        <v>20</v>
      </c>
    </row>
    <row r="99" spans="2:3" x14ac:dyDescent="0.2">
      <c r="B99" s="123" t="s">
        <v>143</v>
      </c>
      <c r="C99" s="124">
        <v>-2</v>
      </c>
    </row>
    <row r="100" spans="2:3" x14ac:dyDescent="0.2">
      <c r="B100" s="121" t="s">
        <v>142</v>
      </c>
      <c r="C100" s="122">
        <v>0</v>
      </c>
    </row>
    <row r="101" spans="2:3" x14ac:dyDescent="0.2">
      <c r="B101" s="123" t="s">
        <v>141</v>
      </c>
      <c r="C101" s="124">
        <v>23</v>
      </c>
    </row>
    <row r="102" spans="2:3" x14ac:dyDescent="0.2">
      <c r="B102" s="121" t="s">
        <v>140</v>
      </c>
      <c r="C102" s="122">
        <v>18</v>
      </c>
    </row>
    <row r="103" spans="2:3" x14ac:dyDescent="0.2">
      <c r="B103" s="123" t="s">
        <v>139</v>
      </c>
      <c r="C103" s="124">
        <v>6</v>
      </c>
    </row>
    <row r="104" spans="2:3" x14ac:dyDescent="0.2">
      <c r="B104" s="121" t="s">
        <v>138</v>
      </c>
      <c r="C104" s="122">
        <v>-8</v>
      </c>
    </row>
    <row r="105" spans="2:3" x14ac:dyDescent="0.2">
      <c r="B105" s="123" t="s">
        <v>137</v>
      </c>
      <c r="C105" s="124">
        <v>-3</v>
      </c>
    </row>
    <row r="106" spans="2:3" x14ac:dyDescent="0.2">
      <c r="B106" s="121" t="s">
        <v>136</v>
      </c>
      <c r="C106" s="122">
        <v>-7</v>
      </c>
    </row>
    <row r="107" spans="2:3" x14ac:dyDescent="0.2">
      <c r="B107" s="123" t="s">
        <v>135</v>
      </c>
      <c r="C107" s="124">
        <v>6</v>
      </c>
    </row>
    <row r="108" spans="2:3" x14ac:dyDescent="0.2">
      <c r="B108" s="121" t="s">
        <v>134</v>
      </c>
      <c r="C108" s="122">
        <v>10</v>
      </c>
    </row>
    <row r="109" spans="2:3" x14ac:dyDescent="0.2">
      <c r="B109" s="123" t="s">
        <v>133</v>
      </c>
      <c r="C109" s="124">
        <v>22</v>
      </c>
    </row>
    <row r="110" spans="2:3" x14ac:dyDescent="0.2">
      <c r="B110" s="121" t="s">
        <v>132</v>
      </c>
      <c r="C110" s="122">
        <v>25</v>
      </c>
    </row>
    <row r="111" spans="2:3" x14ac:dyDescent="0.2">
      <c r="B111" s="123" t="s">
        <v>131</v>
      </c>
      <c r="C111" s="124">
        <v>24</v>
      </c>
    </row>
    <row r="112" spans="2:3" x14ac:dyDescent="0.2">
      <c r="B112" s="121" t="s">
        <v>130</v>
      </c>
      <c r="C112" s="122">
        <v>14</v>
      </c>
    </row>
    <row r="113" spans="2:3" x14ac:dyDescent="0.2">
      <c r="B113" s="123" t="s">
        <v>129</v>
      </c>
      <c r="C113" s="124">
        <v>18</v>
      </c>
    </row>
    <row r="114" spans="2:3" x14ac:dyDescent="0.2">
      <c r="B114" s="121" t="s">
        <v>128</v>
      </c>
      <c r="C114" s="122">
        <v>18</v>
      </c>
    </row>
    <row r="115" spans="2:3" x14ac:dyDescent="0.2">
      <c r="B115" s="123" t="s">
        <v>127</v>
      </c>
      <c r="C115" s="124">
        <v>24</v>
      </c>
    </row>
    <row r="116" spans="2:3" x14ac:dyDescent="0.2">
      <c r="B116" s="121" t="s">
        <v>126</v>
      </c>
      <c r="C116" s="122">
        <v>4</v>
      </c>
    </row>
    <row r="117" spans="2:3" x14ac:dyDescent="0.2">
      <c r="B117" s="123" t="s">
        <v>125</v>
      </c>
      <c r="C117" s="124">
        <v>18</v>
      </c>
    </row>
    <row r="118" spans="2:3" x14ac:dyDescent="0.2">
      <c r="B118" s="121" t="s">
        <v>124</v>
      </c>
      <c r="C118" s="122">
        <v>23</v>
      </c>
    </row>
    <row r="119" spans="2:3" x14ac:dyDescent="0.2">
      <c r="B119" s="123" t="s">
        <v>123</v>
      </c>
      <c r="C119" s="124">
        <v>21</v>
      </c>
    </row>
    <row r="120" spans="2:3" x14ac:dyDescent="0.2">
      <c r="B120" s="121" t="s">
        <v>122</v>
      </c>
      <c r="C120" s="122">
        <v>11</v>
      </c>
    </row>
    <row r="121" spans="2:3" x14ac:dyDescent="0.2">
      <c r="B121" s="123" t="s">
        <v>121</v>
      </c>
      <c r="C121" s="124">
        <v>4</v>
      </c>
    </row>
    <row r="122" spans="2:3" x14ac:dyDescent="0.2">
      <c r="B122" s="121" t="s">
        <v>120</v>
      </c>
      <c r="C122" s="122">
        <v>24</v>
      </c>
    </row>
    <row r="123" spans="2:3" x14ac:dyDescent="0.2">
      <c r="B123" s="123" t="s">
        <v>119</v>
      </c>
      <c r="C123" s="124">
        <v>25</v>
      </c>
    </row>
    <row r="124" spans="2:3" x14ac:dyDescent="0.2">
      <c r="B124" s="121" t="s">
        <v>118</v>
      </c>
      <c r="C124" s="122">
        <v>-1</v>
      </c>
    </row>
    <row r="125" spans="2:3" x14ac:dyDescent="0.2">
      <c r="B125" s="123" t="s">
        <v>117</v>
      </c>
      <c r="C125" s="124">
        <v>1</v>
      </c>
    </row>
    <row r="126" spans="2:3" x14ac:dyDescent="0.2">
      <c r="B126" s="121" t="s">
        <v>116</v>
      </c>
      <c r="C126" s="122">
        <v>22</v>
      </c>
    </row>
    <row r="127" spans="2:3" x14ac:dyDescent="0.2">
      <c r="B127" s="123" t="s">
        <v>115</v>
      </c>
      <c r="C127" s="124">
        <v>-2</v>
      </c>
    </row>
    <row r="128" spans="2:3" x14ac:dyDescent="0.2">
      <c r="B128" s="121" t="s">
        <v>114</v>
      </c>
      <c r="C128" s="122">
        <v>20</v>
      </c>
    </row>
    <row r="129" spans="2:3" x14ac:dyDescent="0.2">
      <c r="B129" s="123" t="s">
        <v>113</v>
      </c>
      <c r="C129" s="124">
        <v>8</v>
      </c>
    </row>
    <row r="130" spans="2:3" x14ac:dyDescent="0.2">
      <c r="B130" s="121" t="s">
        <v>112</v>
      </c>
      <c r="C130" s="122">
        <v>23</v>
      </c>
    </row>
    <row r="131" spans="2:3" x14ac:dyDescent="0.2">
      <c r="B131" s="123" t="s">
        <v>111</v>
      </c>
      <c r="C131" s="124">
        <v>-4</v>
      </c>
    </row>
    <row r="132" spans="2:3" x14ac:dyDescent="0.2">
      <c r="B132" s="121" t="s">
        <v>110</v>
      </c>
      <c r="C132" s="122">
        <v>19</v>
      </c>
    </row>
    <row r="133" spans="2:3" x14ac:dyDescent="0.2">
      <c r="B133" s="123" t="s">
        <v>109</v>
      </c>
      <c r="C133" s="124">
        <v>-5</v>
      </c>
    </row>
    <row r="134" spans="2:3" x14ac:dyDescent="0.2">
      <c r="B134" s="121" t="s">
        <v>108</v>
      </c>
      <c r="C134" s="122">
        <v>24</v>
      </c>
    </row>
    <row r="135" spans="2:3" x14ac:dyDescent="0.2">
      <c r="B135" s="123" t="s">
        <v>107</v>
      </c>
      <c r="C135" s="124">
        <v>2</v>
      </c>
    </row>
    <row r="136" spans="2:3" x14ac:dyDescent="0.2">
      <c r="B136" s="121" t="s">
        <v>106</v>
      </c>
      <c r="C136" s="122">
        <v>16</v>
      </c>
    </row>
    <row r="137" spans="2:3" x14ac:dyDescent="0.2">
      <c r="B137" s="123" t="s">
        <v>105</v>
      </c>
      <c r="C137" s="124">
        <v>20</v>
      </c>
    </row>
    <row r="138" spans="2:3" x14ac:dyDescent="0.2">
      <c r="B138" s="121" t="s">
        <v>104</v>
      </c>
      <c r="C138" s="122">
        <v>7</v>
      </c>
    </row>
    <row r="139" spans="2:3" x14ac:dyDescent="0.2">
      <c r="B139" s="123" t="s">
        <v>103</v>
      </c>
      <c r="C139" s="124">
        <v>24</v>
      </c>
    </row>
    <row r="140" spans="2:3" x14ac:dyDescent="0.2">
      <c r="B140" s="121" t="s">
        <v>102</v>
      </c>
      <c r="C140" s="122">
        <v>17</v>
      </c>
    </row>
    <row r="141" spans="2:3" x14ac:dyDescent="0.2">
      <c r="B141" s="123" t="s">
        <v>101</v>
      </c>
      <c r="C141" s="124">
        <v>3</v>
      </c>
    </row>
    <row r="142" spans="2:3" x14ac:dyDescent="0.2">
      <c r="B142" s="121" t="s">
        <v>100</v>
      </c>
      <c r="C142" s="122">
        <v>8</v>
      </c>
    </row>
    <row r="143" spans="2:3" x14ac:dyDescent="0.2">
      <c r="B143" s="123" t="s">
        <v>99</v>
      </c>
      <c r="C143" s="124">
        <v>5</v>
      </c>
    </row>
    <row r="144" spans="2:3" x14ac:dyDescent="0.2">
      <c r="B144" s="121" t="s">
        <v>98</v>
      </c>
      <c r="C144" s="122">
        <v>9</v>
      </c>
    </row>
    <row r="145" spans="2:3" x14ac:dyDescent="0.2">
      <c r="B145" s="123" t="s">
        <v>97</v>
      </c>
      <c r="C145" s="124">
        <v>16</v>
      </c>
    </row>
    <row r="146" spans="2:3" x14ac:dyDescent="0.2">
      <c r="B146" s="121" t="s">
        <v>96</v>
      </c>
      <c r="C146" s="122">
        <v>22</v>
      </c>
    </row>
    <row r="147" spans="2:3" x14ac:dyDescent="0.2">
      <c r="B147" s="123" t="s">
        <v>95</v>
      </c>
      <c r="C147" s="124">
        <v>20</v>
      </c>
    </row>
    <row r="148" spans="2:3" x14ac:dyDescent="0.2">
      <c r="B148" s="121" t="s">
        <v>94</v>
      </c>
      <c r="C148" s="122">
        <v>13</v>
      </c>
    </row>
    <row r="149" spans="2:3" x14ac:dyDescent="0.2">
      <c r="B149" s="123" t="s">
        <v>93</v>
      </c>
      <c r="C149" s="124">
        <v>-3</v>
      </c>
    </row>
    <row r="150" spans="2:3" x14ac:dyDescent="0.2">
      <c r="B150" s="121" t="s">
        <v>92</v>
      </c>
      <c r="C150" s="122">
        <v>16</v>
      </c>
    </row>
    <row r="151" spans="2:3" x14ac:dyDescent="0.2">
      <c r="B151" s="123" t="s">
        <v>91</v>
      </c>
      <c r="C151" s="124">
        <v>27</v>
      </c>
    </row>
    <row r="152" spans="2:3" x14ac:dyDescent="0.2">
      <c r="B152" s="121" t="s">
        <v>90</v>
      </c>
      <c r="C152" s="122">
        <v>3</v>
      </c>
    </row>
    <row r="153" spans="2:3" x14ac:dyDescent="0.2">
      <c r="B153" s="123" t="s">
        <v>89</v>
      </c>
      <c r="C153" s="124">
        <v>28</v>
      </c>
    </row>
    <row r="154" spans="2:3" x14ac:dyDescent="0.2">
      <c r="B154" s="121" t="s">
        <v>88</v>
      </c>
      <c r="C154" s="122">
        <v>29</v>
      </c>
    </row>
    <row r="155" spans="2:3" x14ac:dyDescent="0.2">
      <c r="B155" s="123" t="s">
        <v>87</v>
      </c>
      <c r="C155" s="124">
        <v>25</v>
      </c>
    </row>
    <row r="156" spans="2:3" x14ac:dyDescent="0.2">
      <c r="B156" s="121" t="s">
        <v>86</v>
      </c>
      <c r="C156" s="122">
        <v>14</v>
      </c>
    </row>
    <row r="157" spans="2:3" x14ac:dyDescent="0.2">
      <c r="B157" s="123" t="s">
        <v>85</v>
      </c>
      <c r="C157" s="124">
        <v>12</v>
      </c>
    </row>
    <row r="158" spans="2:3" x14ac:dyDescent="0.2">
      <c r="B158" s="121" t="s">
        <v>84</v>
      </c>
      <c r="C158" s="122">
        <v>1</v>
      </c>
    </row>
    <row r="159" spans="2:3" x14ac:dyDescent="0.2">
      <c r="B159" s="123" t="s">
        <v>83</v>
      </c>
      <c r="C159" s="124">
        <v>19</v>
      </c>
    </row>
    <row r="160" spans="2:3" x14ac:dyDescent="0.2">
      <c r="B160" s="121" t="s">
        <v>82</v>
      </c>
      <c r="C160" s="122">
        <v>23</v>
      </c>
    </row>
    <row r="161" spans="2:3" x14ac:dyDescent="0.2">
      <c r="B161" s="123" t="s">
        <v>81</v>
      </c>
      <c r="C161" s="124">
        <v>23</v>
      </c>
    </row>
    <row r="162" spans="2:3" x14ac:dyDescent="0.2">
      <c r="B162" s="121" t="s">
        <v>80</v>
      </c>
      <c r="C162" s="122">
        <v>25</v>
      </c>
    </row>
    <row r="163" spans="2:3" x14ac:dyDescent="0.2">
      <c r="B163" s="123" t="s">
        <v>79</v>
      </c>
      <c r="C163" s="124">
        <v>4</v>
      </c>
    </row>
    <row r="164" spans="2:3" x14ac:dyDescent="0.2">
      <c r="B164" s="121" t="s">
        <v>78</v>
      </c>
      <c r="C164" s="122">
        <v>15</v>
      </c>
    </row>
    <row r="165" spans="2:3" x14ac:dyDescent="0.2">
      <c r="B165" s="123" t="s">
        <v>77</v>
      </c>
      <c r="C165" s="124">
        <v>8</v>
      </c>
    </row>
    <row r="166" spans="2:3" x14ac:dyDescent="0.2">
      <c r="B166" s="121" t="s">
        <v>76</v>
      </c>
      <c r="C166" s="122">
        <v>28</v>
      </c>
    </row>
    <row r="167" spans="2:3" x14ac:dyDescent="0.2">
      <c r="B167" s="123" t="s">
        <v>75</v>
      </c>
      <c r="C167" s="124">
        <v>17</v>
      </c>
    </row>
    <row r="168" spans="2:3" x14ac:dyDescent="0.2">
      <c r="B168" s="121" t="s">
        <v>74</v>
      </c>
      <c r="C168" s="122">
        <v>24</v>
      </c>
    </row>
    <row r="169" spans="2:3" x14ac:dyDescent="0.2">
      <c r="B169" s="123" t="s">
        <v>73</v>
      </c>
      <c r="C169" s="124">
        <v>-9</v>
      </c>
    </row>
    <row r="170" spans="2:3" x14ac:dyDescent="0.2">
      <c r="B170" s="121" t="s">
        <v>72</v>
      </c>
      <c r="C170" s="122">
        <v>11</v>
      </c>
    </row>
    <row r="171" spans="2:3" x14ac:dyDescent="0.2">
      <c r="B171" s="123" t="s">
        <v>71</v>
      </c>
      <c r="C171" s="124">
        <v>4</v>
      </c>
    </row>
    <row r="172" spans="2:3" x14ac:dyDescent="0.2">
      <c r="B172" s="121" t="s">
        <v>70</v>
      </c>
      <c r="C172" s="122">
        <v>6</v>
      </c>
    </row>
    <row r="173" spans="2:3" x14ac:dyDescent="0.2">
      <c r="B173" s="123" t="s">
        <v>69</v>
      </c>
      <c r="C173" s="124">
        <v>6</v>
      </c>
    </row>
    <row r="174" spans="2:3" x14ac:dyDescent="0.2">
      <c r="B174" s="121" t="s">
        <v>68</v>
      </c>
      <c r="C174" s="122">
        <v>14</v>
      </c>
    </row>
    <row r="175" spans="2:3" x14ac:dyDescent="0.2">
      <c r="B175" s="123" t="s">
        <v>67</v>
      </c>
      <c r="C175" s="124">
        <v>15</v>
      </c>
    </row>
    <row r="176" spans="2:3" x14ac:dyDescent="0.2">
      <c r="B176" s="121" t="s">
        <v>66</v>
      </c>
      <c r="C176" s="122">
        <v>23</v>
      </c>
    </row>
    <row r="177" spans="2:3" x14ac:dyDescent="0.2">
      <c r="B177" s="123" t="s">
        <v>65</v>
      </c>
      <c r="C177" s="124">
        <v>10</v>
      </c>
    </row>
    <row r="178" spans="2:3" x14ac:dyDescent="0.2">
      <c r="B178" s="121" t="s">
        <v>64</v>
      </c>
      <c r="C178" s="122">
        <v>24</v>
      </c>
    </row>
    <row r="179" spans="2:3" x14ac:dyDescent="0.2">
      <c r="B179" s="123" t="s">
        <v>63</v>
      </c>
      <c r="C179" s="124">
        <v>19</v>
      </c>
    </row>
    <row r="180" spans="2:3" x14ac:dyDescent="0.2">
      <c r="B180" s="121" t="s">
        <v>62</v>
      </c>
      <c r="C180" s="122">
        <v>11</v>
      </c>
    </row>
    <row r="181" spans="2:3" x14ac:dyDescent="0.2">
      <c r="B181" s="123" t="s">
        <v>61</v>
      </c>
      <c r="C181" s="124">
        <v>23</v>
      </c>
    </row>
    <row r="182" spans="2:3" x14ac:dyDescent="0.2">
      <c r="B182" s="121" t="s">
        <v>60</v>
      </c>
      <c r="C182" s="122">
        <v>23</v>
      </c>
    </row>
    <row r="183" spans="2:3" x14ac:dyDescent="0.2">
      <c r="B183" s="123" t="s">
        <v>59</v>
      </c>
      <c r="C183" s="124">
        <v>23</v>
      </c>
    </row>
    <row r="184" spans="2:3" x14ac:dyDescent="0.2">
      <c r="B184" s="121" t="s">
        <v>58</v>
      </c>
      <c r="C184" s="122">
        <v>24</v>
      </c>
    </row>
    <row r="185" spans="2:3" x14ac:dyDescent="0.2">
      <c r="B185" s="123" t="s">
        <v>57</v>
      </c>
      <c r="C185" s="124">
        <v>8</v>
      </c>
    </row>
    <row r="186" spans="2:3" x14ac:dyDescent="0.2">
      <c r="B186" s="121" t="s">
        <v>56</v>
      </c>
      <c r="C186" s="122">
        <v>21</v>
      </c>
    </row>
    <row r="187" spans="2:3" x14ac:dyDescent="0.2">
      <c r="B187" s="123" t="s">
        <v>55</v>
      </c>
      <c r="C187" s="124">
        <v>22</v>
      </c>
    </row>
    <row r="188" spans="2:3" x14ac:dyDescent="0.2">
      <c r="B188" s="121" t="s">
        <v>54</v>
      </c>
      <c r="C188" s="122">
        <v>6</v>
      </c>
    </row>
    <row r="189" spans="2:3" x14ac:dyDescent="0.2">
      <c r="B189" s="123" t="s">
        <v>53</v>
      </c>
      <c r="C189" s="124">
        <v>11</v>
      </c>
    </row>
    <row r="190" spans="2:3" x14ac:dyDescent="0.2">
      <c r="B190" s="121" t="s">
        <v>52</v>
      </c>
      <c r="C190" s="122">
        <v>24</v>
      </c>
    </row>
    <row r="191" spans="2:3" x14ac:dyDescent="0.2">
      <c r="B191" s="123" t="s">
        <v>51</v>
      </c>
      <c r="C191" s="124">
        <v>20</v>
      </c>
    </row>
    <row r="192" spans="2:3" x14ac:dyDescent="0.2">
      <c r="B192" s="121" t="s">
        <v>50</v>
      </c>
      <c r="C192" s="122">
        <v>4</v>
      </c>
    </row>
    <row r="193" spans="2:3" x14ac:dyDescent="0.2">
      <c r="B193" s="123" t="s">
        <v>49</v>
      </c>
      <c r="C193" s="124">
        <v>10</v>
      </c>
    </row>
    <row r="194" spans="2:3" x14ac:dyDescent="0.2">
      <c r="B194" s="121" t="s">
        <v>48</v>
      </c>
      <c r="C194" s="122">
        <v>4</v>
      </c>
    </row>
    <row r="195" spans="2:3" x14ac:dyDescent="0.2">
      <c r="B195" s="123" t="s">
        <v>47</v>
      </c>
      <c r="C195" s="124">
        <v>4</v>
      </c>
    </row>
    <row r="196" spans="2:3" x14ac:dyDescent="0.2">
      <c r="B196" s="121" t="s">
        <v>46</v>
      </c>
      <c r="C196" s="122">
        <v>7</v>
      </c>
    </row>
    <row r="197" spans="2:3" x14ac:dyDescent="0.2">
      <c r="B197" s="123" t="s">
        <v>45</v>
      </c>
      <c r="C197" s="124">
        <v>20</v>
      </c>
    </row>
    <row r="198" spans="2:3" x14ac:dyDescent="0.2">
      <c r="B198" s="121" t="s">
        <v>44</v>
      </c>
      <c r="C198" s="122">
        <v>12</v>
      </c>
    </row>
    <row r="199" spans="2:3" x14ac:dyDescent="0.2">
      <c r="B199" s="123" t="s">
        <v>43</v>
      </c>
      <c r="C199" s="124">
        <v>21</v>
      </c>
    </row>
    <row r="200" spans="2:3" x14ac:dyDescent="0.2">
      <c r="B200" s="121" t="s">
        <v>42</v>
      </c>
      <c r="C200" s="122">
        <v>6</v>
      </c>
    </row>
    <row r="201" spans="2:3" x14ac:dyDescent="0.2">
      <c r="B201" s="123" t="s">
        <v>41</v>
      </c>
      <c r="C201" s="124">
        <v>-14</v>
      </c>
    </row>
    <row r="202" spans="2:3" x14ac:dyDescent="0.2">
      <c r="B202" s="121" t="s">
        <v>40</v>
      </c>
      <c r="C202" s="122">
        <v>19</v>
      </c>
    </row>
    <row r="203" spans="2:3" x14ac:dyDescent="0.2">
      <c r="B203" s="123" t="s">
        <v>39</v>
      </c>
      <c r="C203" s="124">
        <v>12</v>
      </c>
    </row>
    <row r="204" spans="2:3" x14ac:dyDescent="0.2">
      <c r="B204" s="121" t="s">
        <v>38</v>
      </c>
      <c r="C204" s="122">
        <v>21</v>
      </c>
    </row>
    <row r="205" spans="2:3" x14ac:dyDescent="0.2">
      <c r="B205" s="123" t="s">
        <v>37</v>
      </c>
      <c r="C205" s="124">
        <v>29</v>
      </c>
    </row>
    <row r="206" spans="2:3" x14ac:dyDescent="0.2">
      <c r="B206" s="121" t="s">
        <v>36</v>
      </c>
      <c r="C206" s="122">
        <v>31</v>
      </c>
    </row>
    <row r="207" spans="2:3" x14ac:dyDescent="0.2">
      <c r="B207" s="123" t="s">
        <v>35</v>
      </c>
      <c r="C207" s="124">
        <v>20</v>
      </c>
    </row>
    <row r="208" spans="2:3" x14ac:dyDescent="0.2">
      <c r="B208" s="121" t="s">
        <v>34</v>
      </c>
      <c r="C208" s="122">
        <v>6</v>
      </c>
    </row>
    <row r="209" spans="2:3" x14ac:dyDescent="0.2">
      <c r="B209" s="123" t="s">
        <v>33</v>
      </c>
      <c r="C209" s="124">
        <v>17</v>
      </c>
    </row>
    <row r="210" spans="2:3" x14ac:dyDescent="0.2">
      <c r="B210" s="121" t="s">
        <v>32</v>
      </c>
      <c r="C210" s="122">
        <v>11</v>
      </c>
    </row>
    <row r="211" spans="2:3" x14ac:dyDescent="0.2">
      <c r="B211" s="123" t="s">
        <v>31</v>
      </c>
      <c r="C211" s="124">
        <v>13</v>
      </c>
    </row>
    <row r="212" spans="2:3" x14ac:dyDescent="0.2">
      <c r="B212" s="121" t="s">
        <v>30</v>
      </c>
      <c r="C212" s="122">
        <v>24</v>
      </c>
    </row>
    <row r="213" spans="2:3" x14ac:dyDescent="0.2">
      <c r="B213" s="123" t="s">
        <v>29</v>
      </c>
      <c r="C213" s="124">
        <v>17</v>
      </c>
    </row>
    <row r="214" spans="2:3" x14ac:dyDescent="0.2">
      <c r="B214" s="121" t="s">
        <v>28</v>
      </c>
      <c r="C214" s="122">
        <v>29</v>
      </c>
    </row>
    <row r="215" spans="2:3" x14ac:dyDescent="0.2">
      <c r="B215" s="123" t="s">
        <v>27</v>
      </c>
      <c r="C215" s="124">
        <v>14</v>
      </c>
    </row>
    <row r="216" spans="2:3" x14ac:dyDescent="0.2">
      <c r="B216" s="121" t="s">
        <v>26</v>
      </c>
      <c r="C216" s="122">
        <v>22</v>
      </c>
    </row>
    <row r="217" spans="2:3" x14ac:dyDescent="0.2">
      <c r="B217" s="123" t="s">
        <v>25</v>
      </c>
      <c r="C217" s="124">
        <v>28</v>
      </c>
    </row>
    <row r="218" spans="2:3" x14ac:dyDescent="0.2">
      <c r="B218" s="121" t="s">
        <v>24</v>
      </c>
      <c r="C218" s="122">
        <v>6</v>
      </c>
    </row>
    <row r="219" spans="2:3" x14ac:dyDescent="0.2">
      <c r="B219" s="123" t="s">
        <v>23</v>
      </c>
      <c r="C219" s="124">
        <v>13</v>
      </c>
    </row>
    <row r="220" spans="2:3" x14ac:dyDescent="0.2">
      <c r="B220" s="121" t="s">
        <v>22</v>
      </c>
      <c r="C220" s="122">
        <v>10</v>
      </c>
    </row>
    <row r="221" spans="2:3" x14ac:dyDescent="0.2">
      <c r="B221" s="123" t="s">
        <v>21</v>
      </c>
      <c r="C221" s="124">
        <v>21</v>
      </c>
    </row>
    <row r="222" spans="2:3" x14ac:dyDescent="0.2">
      <c r="B222" s="121" t="s">
        <v>20</v>
      </c>
      <c r="C222" s="122">
        <v>1</v>
      </c>
    </row>
    <row r="223" spans="2:3" x14ac:dyDescent="0.2">
      <c r="B223" s="123" t="s">
        <v>19</v>
      </c>
      <c r="C223" s="124">
        <v>14</v>
      </c>
    </row>
    <row r="224" spans="2:3" x14ac:dyDescent="0.2">
      <c r="B224" s="121" t="s">
        <v>18</v>
      </c>
      <c r="C224" s="122">
        <v>1</v>
      </c>
    </row>
    <row r="225" spans="2:3" x14ac:dyDescent="0.2">
      <c r="B225" s="123" t="s">
        <v>17</v>
      </c>
      <c r="C225" s="124">
        <v>13</v>
      </c>
    </row>
    <row r="226" spans="2:3" x14ac:dyDescent="0.2">
      <c r="B226" s="121" t="s">
        <v>16</v>
      </c>
      <c r="C226" s="122">
        <v>10</v>
      </c>
    </row>
    <row r="227" spans="2:3" x14ac:dyDescent="0.2">
      <c r="B227" s="123" t="s">
        <v>15</v>
      </c>
      <c r="C227" s="124">
        <v>10</v>
      </c>
    </row>
    <row r="228" spans="2:3" x14ac:dyDescent="0.2">
      <c r="B228" s="121" t="s">
        <v>14</v>
      </c>
      <c r="C228" s="122">
        <v>11</v>
      </c>
    </row>
    <row r="229" spans="2:3" x14ac:dyDescent="0.2">
      <c r="B229" s="123" t="s">
        <v>13</v>
      </c>
      <c r="C229" s="124">
        <v>12</v>
      </c>
    </row>
    <row r="230" spans="2:3" x14ac:dyDescent="0.2">
      <c r="B230" s="121" t="s">
        <v>12</v>
      </c>
      <c r="C230" s="122">
        <v>8</v>
      </c>
    </row>
    <row r="231" spans="2:3" x14ac:dyDescent="0.2">
      <c r="B231" s="123" t="s">
        <v>11</v>
      </c>
      <c r="C231" s="124">
        <v>11</v>
      </c>
    </row>
    <row r="232" spans="2:3" x14ac:dyDescent="0.2">
      <c r="B232" s="121" t="s">
        <v>10</v>
      </c>
      <c r="C232" s="122">
        <v>4</v>
      </c>
    </row>
    <row r="233" spans="2:3" x14ac:dyDescent="0.2">
      <c r="B233" s="123" t="s">
        <v>9</v>
      </c>
      <c r="C233" s="124">
        <v>26</v>
      </c>
    </row>
    <row r="234" spans="2:3" x14ac:dyDescent="0.2">
      <c r="B234" s="121" t="s">
        <v>8</v>
      </c>
      <c r="C234" s="122">
        <v>3</v>
      </c>
    </row>
    <row r="235" spans="2:3" x14ac:dyDescent="0.2">
      <c r="B235" s="123" t="s">
        <v>7</v>
      </c>
      <c r="C235" s="124">
        <v>15</v>
      </c>
    </row>
    <row r="236" spans="2:3" x14ac:dyDescent="0.2">
      <c r="B236" s="121" t="s">
        <v>6</v>
      </c>
      <c r="C236" s="122">
        <v>-12</v>
      </c>
    </row>
    <row r="237" spans="2:3" x14ac:dyDescent="0.2">
      <c r="B237" s="123" t="s">
        <v>5</v>
      </c>
      <c r="C237" s="124">
        <v>11</v>
      </c>
    </row>
  </sheetData>
  <sheetProtection algorithmName="SHA-512" hashValue="V4acg+vLwAizTUHI2hgL88J2FXUSbk43oB+DXX/y/QsUwvqdcRnqYgDMEkVj2skkSTMYbh16YFFIzZZGcXbsCw==" saltValue="gOSUwwhHzmtOdshY/sBlAg=="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elowGradeWalls">
    <tabColor theme="0"/>
  </sheetPr>
  <dimension ref="A1:Y182"/>
  <sheetViews>
    <sheetView zoomScaleNormal="100" workbookViewId="0">
      <pane ySplit="3" topLeftCell="A78" activePane="bottomLeft" state="frozen"/>
      <selection activeCell="D18" sqref="D18"/>
      <selection pane="bottomLeft" activeCell="B113" sqref="B113"/>
    </sheetView>
  </sheetViews>
  <sheetFormatPr defaultColWidth="8.7109375" defaultRowHeight="14.1" customHeight="1" x14ac:dyDescent="0.2"/>
  <cols>
    <col min="1" max="1" width="8.7109375" style="142" customWidth="1"/>
    <col min="2" max="2" width="11.42578125" style="142" customWidth="1"/>
    <col min="3" max="3" width="56.28515625" style="132" customWidth="1"/>
    <col min="4" max="4" width="11.85546875" style="178" customWidth="1"/>
    <col min="5" max="5" width="10.42578125" style="178" customWidth="1"/>
    <col min="6" max="6" width="8.7109375" style="179" customWidth="1"/>
    <col min="7" max="7" width="15" style="132" customWidth="1"/>
    <col min="8" max="16384" width="8.7109375" style="132"/>
  </cols>
  <sheetData>
    <row r="1" spans="1:25" ht="19.5" customHeight="1" x14ac:dyDescent="0.2">
      <c r="A1" s="128" t="s">
        <v>331</v>
      </c>
      <c r="B1" s="128"/>
      <c r="C1" s="129"/>
      <c r="D1" s="180"/>
      <c r="E1" s="130"/>
      <c r="F1" s="130"/>
      <c r="G1" s="131" t="s">
        <v>332</v>
      </c>
      <c r="H1" s="129"/>
      <c r="I1" s="129"/>
      <c r="J1" s="129"/>
      <c r="K1" s="129"/>
      <c r="L1" s="129"/>
      <c r="M1" s="129"/>
      <c r="N1" s="129"/>
      <c r="O1" s="129"/>
      <c r="P1" s="129"/>
      <c r="Q1" s="129"/>
      <c r="R1" s="129"/>
      <c r="S1" s="129"/>
      <c r="T1" s="129"/>
      <c r="U1" s="129"/>
      <c r="V1" s="129"/>
      <c r="W1" s="129"/>
      <c r="X1" s="129"/>
      <c r="Y1" s="129"/>
    </row>
    <row r="2" spans="1:25" ht="18" customHeight="1" x14ac:dyDescent="0.2">
      <c r="A2" s="133" t="s">
        <v>384</v>
      </c>
      <c r="B2" s="133"/>
      <c r="C2" s="134"/>
      <c r="D2" s="181"/>
      <c r="E2" s="135"/>
      <c r="F2" s="135"/>
      <c r="G2" s="134"/>
      <c r="H2" s="134"/>
      <c r="I2" s="134"/>
      <c r="J2" s="134"/>
      <c r="K2" s="136"/>
      <c r="L2" s="134"/>
      <c r="M2" s="134"/>
      <c r="N2" s="134"/>
      <c r="O2" s="134"/>
      <c r="P2" s="134"/>
      <c r="Q2" s="134"/>
      <c r="R2" s="134"/>
      <c r="S2" s="134"/>
      <c r="T2" s="134"/>
      <c r="U2" s="134"/>
      <c r="V2" s="134"/>
      <c r="W2" s="134"/>
      <c r="X2" s="134"/>
      <c r="Y2" s="134"/>
    </row>
    <row r="3" spans="1:25" ht="14.1" customHeight="1" x14ac:dyDescent="0.2">
      <c r="A3" s="137" t="s">
        <v>385</v>
      </c>
      <c r="B3" s="137"/>
      <c r="C3" s="140" t="s">
        <v>334</v>
      </c>
      <c r="D3" s="141" t="s">
        <v>337</v>
      </c>
      <c r="E3" s="141" t="s">
        <v>335</v>
      </c>
      <c r="F3" s="141" t="s">
        <v>336</v>
      </c>
    </row>
    <row r="4" spans="1:25" ht="14.1" customHeight="1" x14ac:dyDescent="0.2">
      <c r="A4" s="142">
        <v>1</v>
      </c>
      <c r="D4" s="182"/>
      <c r="E4" s="151"/>
      <c r="F4" s="151"/>
    </row>
    <row r="5" spans="1:25" ht="14.1" customHeight="1" x14ac:dyDescent="0.2">
      <c r="A5" s="142">
        <f>A4+1</f>
        <v>2</v>
      </c>
      <c r="C5" s="183" t="s">
        <v>342</v>
      </c>
      <c r="D5" s="182"/>
      <c r="E5" s="151"/>
      <c r="F5" s="151"/>
    </row>
    <row r="6" spans="1:25" ht="14.1" customHeight="1" x14ac:dyDescent="0.2">
      <c r="A6" s="142">
        <f t="shared" ref="A6:A69" si="0">A5+1</f>
        <v>3</v>
      </c>
      <c r="B6" s="184" t="s">
        <v>339</v>
      </c>
      <c r="C6" s="132" t="str">
        <f>F136</f>
        <v>R0  Uninsulated, 2' depth</v>
      </c>
      <c r="D6" s="151" t="str">
        <f>D28</f>
        <v>10-1</v>
      </c>
      <c r="E6" s="151">
        <f>E28</f>
        <v>0.33100000000000002</v>
      </c>
      <c r="F6" s="151">
        <f>F28</f>
        <v>0.57999999999999996</v>
      </c>
      <c r="G6" s="132" t="str">
        <f>E136</f>
        <v>Updated to WSEC 2018</v>
      </c>
    </row>
    <row r="7" spans="1:25" ht="14.1" customHeight="1" x14ac:dyDescent="0.2">
      <c r="A7" s="142">
        <f t="shared" si="0"/>
        <v>4</v>
      </c>
      <c r="B7" s="184" t="s">
        <v>339</v>
      </c>
      <c r="C7" s="132" t="str">
        <f t="shared" ref="C7:C12" si="1">F137</f>
        <v>R10 Foam Ext, 2' depth</v>
      </c>
      <c r="D7" s="151" t="str">
        <f t="shared" ref="D7:D26" si="2">D29</f>
        <v>10-1</v>
      </c>
      <c r="E7" s="151">
        <f>E56</f>
        <v>0.27100000000000002</v>
      </c>
      <c r="F7" s="151">
        <f>F56</f>
        <v>0.51</v>
      </c>
      <c r="G7" s="132" t="str">
        <f t="shared" ref="G7:G12" si="3">E137</f>
        <v>Updated to WSEC 2018</v>
      </c>
    </row>
    <row r="8" spans="1:25" ht="14.1" customHeight="1" x14ac:dyDescent="0.2">
      <c r="A8" s="142">
        <f t="shared" si="0"/>
        <v>5</v>
      </c>
      <c r="B8" s="184" t="s">
        <v>339</v>
      </c>
      <c r="C8" s="132" t="str">
        <f t="shared" si="1"/>
        <v>R11 Batt, 2' depth</v>
      </c>
      <c r="D8" s="151" t="str">
        <f t="shared" si="2"/>
        <v>Baylon &amp; Kennedy, https://web.ornl.gov/sci/buildings/conf-archive/2007%20B10%20papers/092_Baylon.pdf</v>
      </c>
      <c r="E8" s="186">
        <f t="shared" ref="E8:F10" si="4">E84</f>
        <v>0.185</v>
      </c>
      <c r="F8" s="186">
        <f t="shared" si="4"/>
        <v>0.43</v>
      </c>
      <c r="G8" s="132" t="str">
        <f t="shared" si="3"/>
        <v>Updated to WSEC 2018</v>
      </c>
    </row>
    <row r="9" spans="1:25" ht="14.1" customHeight="1" x14ac:dyDescent="0.2">
      <c r="A9" s="142">
        <f t="shared" si="0"/>
        <v>6</v>
      </c>
      <c r="B9" s="184" t="s">
        <v>339</v>
      </c>
      <c r="C9" s="132" t="str">
        <f t="shared" si="1"/>
        <v>R12 Foam Ext, 2' depth</v>
      </c>
      <c r="D9" s="151" t="str">
        <f t="shared" si="2"/>
        <v>10-1</v>
      </c>
      <c r="E9" s="186">
        <f t="shared" si="4"/>
        <v>5.8000000000000003E-2</v>
      </c>
      <c r="F9" s="186">
        <f t="shared" si="4"/>
        <v>0.47</v>
      </c>
      <c r="G9" s="132" t="str">
        <f t="shared" si="3"/>
        <v>Updated to WSEC 2018</v>
      </c>
    </row>
    <row r="10" spans="1:25" ht="14.1" customHeight="1" x14ac:dyDescent="0.2">
      <c r="A10" s="142">
        <f t="shared" si="0"/>
        <v>7</v>
      </c>
      <c r="B10" s="184" t="s">
        <v>339</v>
      </c>
      <c r="C10" s="132" t="str">
        <f t="shared" si="1"/>
        <v>R10 Foam Ext w/TB, R10 Full Underslab, 2' depth</v>
      </c>
      <c r="D10" s="151" t="str">
        <f t="shared" si="2"/>
        <v>10-1</v>
      </c>
      <c r="E10" s="186">
        <f t="shared" si="4"/>
        <v>5.5E-2</v>
      </c>
      <c r="F10" s="186">
        <f t="shared" si="4"/>
        <v>0.29299999999999998</v>
      </c>
      <c r="G10" s="132" t="str">
        <f t="shared" si="3"/>
        <v>Added 2020</v>
      </c>
    </row>
    <row r="11" spans="1:25" ht="14.1" customHeight="1" x14ac:dyDescent="0.2">
      <c r="A11" s="142">
        <f t="shared" si="0"/>
        <v>8</v>
      </c>
      <c r="B11" s="184" t="s">
        <v>339</v>
      </c>
      <c r="C11" s="132" t="str">
        <f t="shared" si="1"/>
        <v>R20 Foam Ext w/TB, R10 Full Underslab, 2' depth</v>
      </c>
      <c r="D11" s="151" t="str">
        <f t="shared" si="2"/>
        <v>Baylon &amp; Kennedy, https://web.ornl.gov/sci/buildings/conf-archive/2007%20B10%20papers/092_Baylon.pdf</v>
      </c>
      <c r="E11" s="186">
        <f>E109</f>
        <v>2.9000000000000001E-2</v>
      </c>
      <c r="F11" s="186">
        <f>F109</f>
        <v>0.307</v>
      </c>
      <c r="G11" s="132" t="str">
        <f t="shared" si="3"/>
        <v>Added 2020 from reference</v>
      </c>
    </row>
    <row r="12" spans="1:25" ht="14.1" customHeight="1" x14ac:dyDescent="0.2">
      <c r="A12" s="142">
        <f t="shared" si="0"/>
        <v>9</v>
      </c>
      <c r="B12" s="184" t="s">
        <v>339</v>
      </c>
      <c r="C12" s="132" t="str">
        <f t="shared" si="1"/>
        <v>R21 Batt w/TB, 2' depth</v>
      </c>
      <c r="D12" s="151" t="str">
        <f t="shared" si="2"/>
        <v>Baylon &amp; Kennedy, https://web.ornl.gov/sci/buildings/conf-archive/2007%20B10%20papers/092_Baylon.pdf</v>
      </c>
      <c r="E12" s="186">
        <f>E110</f>
        <v>3.2000000000000001E-2</v>
      </c>
      <c r="F12" s="186">
        <f>F110</f>
        <v>0.505</v>
      </c>
      <c r="G12" s="132" t="str">
        <f t="shared" si="3"/>
        <v>Updated to WSEC 2018</v>
      </c>
    </row>
    <row r="13" spans="1:25" ht="14.1" customHeight="1" x14ac:dyDescent="0.2">
      <c r="A13" s="142">
        <f t="shared" si="0"/>
        <v>10</v>
      </c>
      <c r="B13" s="146" t="s">
        <v>340</v>
      </c>
      <c r="C13" s="132" t="str">
        <f>I136</f>
        <v>R0  Uninsulated, 3.5' depth</v>
      </c>
      <c r="D13" s="151" t="str">
        <f t="shared" si="2"/>
        <v>Baylon &amp; Kennedy, https://web.ornl.gov/sci/buildings/conf-archive/2007%20B10%20papers/092_Baylon.pdf</v>
      </c>
      <c r="E13" s="151">
        <f>'Below Grade Walls &amp; Slabs'!J136</f>
        <v>0.27100000000000002</v>
      </c>
      <c r="F13" s="151">
        <f>'Below Grade Walls &amp; Slabs'!K136</f>
        <v>0.51</v>
      </c>
      <c r="G13" s="132" t="str">
        <f>G6</f>
        <v>Updated to WSEC 2018</v>
      </c>
    </row>
    <row r="14" spans="1:25" ht="14.1" customHeight="1" x14ac:dyDescent="0.2">
      <c r="A14" s="142">
        <f t="shared" si="0"/>
        <v>11</v>
      </c>
      <c r="B14" s="146" t="s">
        <v>340</v>
      </c>
      <c r="C14" s="132" t="str">
        <f t="shared" ref="C14:C19" si="5">I137</f>
        <v>R10 Foam Ext, 3.5' depth</v>
      </c>
      <c r="D14" s="151" t="str">
        <f t="shared" si="2"/>
        <v>10-1</v>
      </c>
      <c r="E14" s="151">
        <f>'Below Grade Walls &amp; Slabs'!J137</f>
        <v>7.4999999999999997E-2</v>
      </c>
      <c r="F14" s="151">
        <f>'Below Grade Walls &amp; Slabs'!K137</f>
        <v>0.52</v>
      </c>
      <c r="G14" s="132" t="str">
        <f t="shared" ref="G14:G19" si="6">G7</f>
        <v>Updated to WSEC 2018</v>
      </c>
    </row>
    <row r="15" spans="1:25" ht="14.1" customHeight="1" x14ac:dyDescent="0.2">
      <c r="A15" s="142">
        <f t="shared" si="0"/>
        <v>12</v>
      </c>
      <c r="B15" s="146" t="s">
        <v>340</v>
      </c>
      <c r="C15" s="132" t="str">
        <f t="shared" si="5"/>
        <v>R11 Batt, 3.5' depth</v>
      </c>
      <c r="D15" s="151" t="str">
        <f t="shared" si="2"/>
        <v>WSU</v>
      </c>
      <c r="E15" s="151">
        <f>'Below Grade Walls &amp; Slabs'!J138</f>
        <v>5.8000000000000003E-2</v>
      </c>
      <c r="F15" s="151">
        <f>'Below Grade Walls &amp; Slabs'!K138</f>
        <v>0.61</v>
      </c>
      <c r="G15" s="132" t="str">
        <f t="shared" si="6"/>
        <v>Updated to WSEC 2018</v>
      </c>
    </row>
    <row r="16" spans="1:25" ht="14.1" customHeight="1" x14ac:dyDescent="0.2">
      <c r="A16" s="142">
        <f t="shared" si="0"/>
        <v>13</v>
      </c>
      <c r="B16" s="146" t="s">
        <v>340</v>
      </c>
      <c r="C16" s="132" t="str">
        <f t="shared" si="5"/>
        <v>R12 Foam Ext, 3.5' depth</v>
      </c>
      <c r="D16" s="151" t="str">
        <f t="shared" si="2"/>
        <v>WSU</v>
      </c>
      <c r="E16" s="151">
        <f>'Below Grade Walls &amp; Slabs'!J139</f>
        <v>5.7000000000000002E-2</v>
      </c>
      <c r="F16" s="151">
        <f>'Below Grade Walls &amp; Slabs'!K139</f>
        <v>0.56999999999999995</v>
      </c>
      <c r="G16" s="132" t="str">
        <f t="shared" si="6"/>
        <v>Updated to WSEC 2018</v>
      </c>
    </row>
    <row r="17" spans="1:8" ht="14.1" customHeight="1" x14ac:dyDescent="0.2">
      <c r="A17" s="142">
        <f t="shared" si="0"/>
        <v>14</v>
      </c>
      <c r="B17" s="146" t="s">
        <v>340</v>
      </c>
      <c r="C17" s="132" t="str">
        <f t="shared" si="5"/>
        <v>R10 Foam Ext w/TB, R10 Full Underslab, 3.5' depth</v>
      </c>
      <c r="D17" s="151" t="str">
        <f t="shared" si="2"/>
        <v>WSU</v>
      </c>
      <c r="E17" s="151">
        <f>'Below Grade Walls &amp; Slabs'!J140</f>
        <v>6.4000000000000001E-2</v>
      </c>
      <c r="F17" s="151">
        <f>'Below Grade Walls &amp; Slabs'!K140</f>
        <v>0.32400000000000001</v>
      </c>
      <c r="G17" s="132" t="str">
        <f t="shared" si="6"/>
        <v>Added 2020</v>
      </c>
    </row>
    <row r="18" spans="1:8" ht="14.1" customHeight="1" x14ac:dyDescent="0.2">
      <c r="A18" s="142">
        <f t="shared" si="0"/>
        <v>15</v>
      </c>
      <c r="B18" s="146" t="s">
        <v>340</v>
      </c>
      <c r="C18" s="132" t="str">
        <f t="shared" si="5"/>
        <v>R20 Foam Ext w/TB, R10 Full Underslab, 3.5' depth</v>
      </c>
      <c r="D18" s="151" t="str">
        <f t="shared" si="2"/>
        <v>WSU</v>
      </c>
      <c r="E18" s="151">
        <f>'Below Grade Walls &amp; Slabs'!J141</f>
        <v>3.7999999999999999E-2</v>
      </c>
      <c r="F18" s="151">
        <f>'Below Grade Walls &amp; Slabs'!K141</f>
        <v>0.33100000000000002</v>
      </c>
      <c r="G18" s="132" t="str">
        <f t="shared" si="6"/>
        <v>Added 2020 from reference</v>
      </c>
    </row>
    <row r="19" spans="1:8" ht="14.1" customHeight="1" x14ac:dyDescent="0.2">
      <c r="A19" s="142">
        <f t="shared" si="0"/>
        <v>16</v>
      </c>
      <c r="B19" s="146" t="s">
        <v>340</v>
      </c>
      <c r="C19" s="132" t="str">
        <f t="shared" si="5"/>
        <v>R21 Batt w/TB, 3.5' depth</v>
      </c>
      <c r="D19" s="151" t="str">
        <f t="shared" si="2"/>
        <v>WSU</v>
      </c>
      <c r="E19" s="151">
        <f>'Below Grade Walls &amp; Slabs'!J142</f>
        <v>0.04</v>
      </c>
      <c r="F19" s="151">
        <f>'Below Grade Walls &amp; Slabs'!K142</f>
        <v>0.56000000000000005</v>
      </c>
      <c r="G19" s="132" t="str">
        <f t="shared" si="6"/>
        <v>Updated to WSEC 2018</v>
      </c>
    </row>
    <row r="20" spans="1:8" ht="14.1" customHeight="1" x14ac:dyDescent="0.2">
      <c r="A20" s="142">
        <f t="shared" si="0"/>
        <v>17</v>
      </c>
      <c r="B20" s="184" t="s">
        <v>341</v>
      </c>
      <c r="C20" s="185" t="str">
        <f>L136</f>
        <v>R0  Uninsulated, 7' depth</v>
      </c>
      <c r="D20" s="151" t="str">
        <f t="shared" si="2"/>
        <v>10-1</v>
      </c>
      <c r="E20" s="186">
        <f>'Below Grade Walls &amp; Slabs'!M136</f>
        <v>0.185</v>
      </c>
      <c r="F20" s="186">
        <f>'Below Grade Walls &amp; Slabs'!N136</f>
        <v>0.43</v>
      </c>
      <c r="G20" s="185" t="str">
        <f>G6</f>
        <v>Updated to WSEC 2018</v>
      </c>
      <c r="H20" s="185"/>
    </row>
    <row r="21" spans="1:8" ht="14.1" customHeight="1" x14ac:dyDescent="0.2">
      <c r="A21" s="142">
        <f t="shared" si="0"/>
        <v>18</v>
      </c>
      <c r="B21" s="184" t="s">
        <v>341</v>
      </c>
      <c r="C21" s="185" t="str">
        <f t="shared" ref="C21:C26" si="7">L137</f>
        <v>R10 Foam Ext, 7' depth</v>
      </c>
      <c r="D21" s="151" t="str">
        <f t="shared" si="2"/>
        <v>10-1</v>
      </c>
      <c r="E21" s="186">
        <f>'Below Grade Walls &amp; Slabs'!M137</f>
        <v>5.8000000000000003E-2</v>
      </c>
      <c r="F21" s="186">
        <f>'Below Grade Walls &amp; Slabs'!N137</f>
        <v>0.47</v>
      </c>
      <c r="G21" s="185" t="str">
        <f t="shared" ref="G21:G26" si="8">G7</f>
        <v>Updated to WSEC 2018</v>
      </c>
      <c r="H21" s="185"/>
    </row>
    <row r="22" spans="1:8" ht="14.1" customHeight="1" x14ac:dyDescent="0.2">
      <c r="A22" s="142">
        <f t="shared" si="0"/>
        <v>19</v>
      </c>
      <c r="B22" s="184" t="s">
        <v>341</v>
      </c>
      <c r="C22" s="185" t="str">
        <f t="shared" si="7"/>
        <v>R11 Batt, 7' depth</v>
      </c>
      <c r="D22" s="151" t="str">
        <f t="shared" si="2"/>
        <v>Baylon &amp; Kennedy, https://web.ornl.gov/sci/buildings/conf-archive/2007%20B10%20papers/092_Baylon.pdf</v>
      </c>
      <c r="E22" s="186">
        <f>'Below Grade Walls &amp; Slabs'!M138</f>
        <v>5.0999999999999997E-2</v>
      </c>
      <c r="F22" s="186">
        <f>'Below Grade Walls &amp; Slabs'!N138</f>
        <v>0.54100000000000004</v>
      </c>
      <c r="G22" s="185" t="str">
        <f t="shared" si="8"/>
        <v>Updated to WSEC 2018</v>
      </c>
      <c r="H22" s="185"/>
    </row>
    <row r="23" spans="1:8" ht="14.1" customHeight="1" x14ac:dyDescent="0.2">
      <c r="A23" s="142">
        <f t="shared" si="0"/>
        <v>20</v>
      </c>
      <c r="B23" s="184" t="s">
        <v>341</v>
      </c>
      <c r="C23" s="185" t="str">
        <f t="shared" si="7"/>
        <v>R12 Foam Ext, 7' depth</v>
      </c>
      <c r="D23" s="151" t="str">
        <f t="shared" si="2"/>
        <v>Baylon &amp; Kennedy, https://web.ornl.gov/sci/buildings/conf-archive/2007%20B10%20papers/092_Baylon.pdf</v>
      </c>
      <c r="E23" s="186">
        <f>'Below Grade Walls &amp; Slabs'!M139</f>
        <v>0.05</v>
      </c>
      <c r="F23" s="186">
        <f>'Below Grade Walls &amp; Slabs'!N139</f>
        <v>0.42</v>
      </c>
      <c r="G23" s="185" t="str">
        <f t="shared" si="8"/>
        <v>Updated to WSEC 2018</v>
      </c>
      <c r="H23" s="185"/>
    </row>
    <row r="24" spans="1:8" ht="14.1" customHeight="1" x14ac:dyDescent="0.2">
      <c r="A24" s="142">
        <f t="shared" si="0"/>
        <v>21</v>
      </c>
      <c r="B24" s="184" t="s">
        <v>341</v>
      </c>
      <c r="C24" s="185" t="str">
        <f t="shared" si="7"/>
        <v>R10 Foam Ext w/TB, R10 Full Underslab, 7' depth</v>
      </c>
      <c r="D24" s="151" t="str">
        <f t="shared" si="2"/>
        <v>Baylon &amp; Kennedy, https://web.ornl.gov/sci/buildings/conf-archive/2007%20B10%20papers/092_Baylon.pdf</v>
      </c>
      <c r="E24" s="186">
        <f>'Below Grade Walls &amp; Slabs'!M140</f>
        <v>5.5E-2</v>
      </c>
      <c r="F24" s="186">
        <f>'Below Grade Walls &amp; Slabs'!N140</f>
        <v>0.29299999999999998</v>
      </c>
      <c r="G24" s="185" t="str">
        <f t="shared" si="8"/>
        <v>Added 2020</v>
      </c>
      <c r="H24" s="185"/>
    </row>
    <row r="25" spans="1:8" ht="14.1" customHeight="1" x14ac:dyDescent="0.2">
      <c r="A25" s="142">
        <f t="shared" si="0"/>
        <v>22</v>
      </c>
      <c r="B25" s="184" t="s">
        <v>341</v>
      </c>
      <c r="C25" s="185" t="str">
        <f t="shared" si="7"/>
        <v>R20 Foam Ext w/TB, R10 Full Underslab, 7' depth</v>
      </c>
      <c r="D25" s="151" t="str">
        <f t="shared" si="2"/>
        <v>WSU</v>
      </c>
      <c r="E25" s="186">
        <f>'Below Grade Walls &amp; Slabs'!M141</f>
        <v>3.4000000000000002E-2</v>
      </c>
      <c r="F25" s="186">
        <f>'Below Grade Walls &amp; Slabs'!N141</f>
        <v>0.30399999999999999</v>
      </c>
      <c r="G25" s="185" t="str">
        <f t="shared" si="8"/>
        <v>Added 2020 from reference</v>
      </c>
      <c r="H25" s="185"/>
    </row>
    <row r="26" spans="1:8" ht="14.1" customHeight="1" x14ac:dyDescent="0.2">
      <c r="A26" s="142">
        <f t="shared" si="0"/>
        <v>23</v>
      </c>
      <c r="B26" s="184" t="s">
        <v>341</v>
      </c>
      <c r="C26" s="185" t="str">
        <f t="shared" si="7"/>
        <v>R21 Batt w/TB, 7' depth</v>
      </c>
      <c r="D26" s="151" t="str">
        <f t="shared" si="2"/>
        <v>WSU</v>
      </c>
      <c r="E26" s="186">
        <f>'Below Grade Walls &amp; Slabs'!M142</f>
        <v>3.5000000000000003E-2</v>
      </c>
      <c r="F26" s="186">
        <f>'Below Grade Walls &amp; Slabs'!N142</f>
        <v>0.5</v>
      </c>
      <c r="G26" s="185" t="str">
        <f t="shared" si="8"/>
        <v>Updated to WSEC 2018</v>
      </c>
      <c r="H26" s="185"/>
    </row>
    <row r="27" spans="1:8" ht="14.1" customHeight="1" x14ac:dyDescent="0.2">
      <c r="A27" s="142">
        <f t="shared" si="0"/>
        <v>24</v>
      </c>
      <c r="B27" s="132"/>
      <c r="C27" s="183" t="s">
        <v>439</v>
      </c>
      <c r="D27" s="132"/>
      <c r="E27" s="151"/>
      <c r="F27" s="151"/>
    </row>
    <row r="28" spans="1:8" ht="14.1" customHeight="1" x14ac:dyDescent="0.2">
      <c r="A28" s="142">
        <f t="shared" si="0"/>
        <v>25</v>
      </c>
      <c r="B28" s="220" t="s">
        <v>339</v>
      </c>
      <c r="C28" s="221" t="str">
        <f>'Below Grade Walls &amp; Slabs'!F144</f>
        <v>R0  Uninsulated, 2' depth</v>
      </c>
      <c r="D28" s="222" t="str">
        <f>'Below Grade Walls &amp; Slabs'!D144</f>
        <v>10-1</v>
      </c>
      <c r="E28" s="223">
        <f>'Below Grade Walls &amp; Slabs'!G144</f>
        <v>0.33100000000000002</v>
      </c>
      <c r="F28" s="223">
        <f>'Below Grade Walls &amp; Slabs'!H144</f>
        <v>0.57999999999999996</v>
      </c>
      <c r="G28" s="221" t="str">
        <f>'Below Grade Walls &amp; Slabs'!E144</f>
        <v>Updated to WSEC 2018</v>
      </c>
    </row>
    <row r="29" spans="1:8" ht="14.1" customHeight="1" x14ac:dyDescent="0.2">
      <c r="A29" s="142">
        <f t="shared" si="0"/>
        <v>26</v>
      </c>
      <c r="B29" s="184" t="s">
        <v>339</v>
      </c>
      <c r="C29" s="187" t="str">
        <f>'Below Grade Walls &amp; Slabs'!F145</f>
        <v>R10 Foam Ext, 2' depth</v>
      </c>
      <c r="D29" s="218" t="str">
        <f>'Below Grade Walls &amp; Slabs'!D145</f>
        <v>10-1</v>
      </c>
      <c r="E29" s="188">
        <f>'Below Grade Walls &amp; Slabs'!G145</f>
        <v>8.8999999999999996E-2</v>
      </c>
      <c r="F29" s="188">
        <f>'Below Grade Walls &amp; Slabs'!H145</f>
        <v>0.56000000000000005</v>
      </c>
      <c r="G29" s="187" t="str">
        <f>'Below Grade Walls &amp; Slabs'!E145</f>
        <v>Updated to WSEC 2018</v>
      </c>
    </row>
    <row r="30" spans="1:8" ht="14.1" customHeight="1" x14ac:dyDescent="0.2">
      <c r="A30" s="142">
        <f t="shared" si="0"/>
        <v>27</v>
      </c>
      <c r="B30" s="184" t="s">
        <v>339</v>
      </c>
      <c r="C30" s="187" t="str">
        <f>'Below Grade Walls &amp; Slabs'!F146</f>
        <v>R10 Foam Ext w/TB, R10 Full Underslab, 2' depth</v>
      </c>
      <c r="D30" s="218" t="str">
        <f>'Below Grade Walls &amp; Slabs'!D146</f>
        <v>Baylon &amp; Kennedy, https://web.ornl.gov/sci/buildings/conf-archive/2007%20B10%20papers/092_Baylon.pdf</v>
      </c>
      <c r="E30" s="188">
        <f>'Below Grade Walls &amp; Slabs'!G146</f>
        <v>6.8000000000000005E-2</v>
      </c>
      <c r="F30" s="188">
        <f>'Below Grade Walls &amp; Slabs'!H146</f>
        <v>0.34499999999999997</v>
      </c>
      <c r="G30" s="187" t="str">
        <f>'Below Grade Walls &amp; Slabs'!E146</f>
        <v>Added 2020</v>
      </c>
    </row>
    <row r="31" spans="1:8" ht="14.1" customHeight="1" x14ac:dyDescent="0.2">
      <c r="A31" s="142">
        <f t="shared" si="0"/>
        <v>28</v>
      </c>
      <c r="B31" s="184" t="s">
        <v>339</v>
      </c>
      <c r="C31" s="187" t="str">
        <f>'Below Grade Walls &amp; Slabs'!F147</f>
        <v>R11 Batt, 2' depth</v>
      </c>
      <c r="D31" s="218" t="str">
        <f>'Below Grade Walls &amp; Slabs'!D147</f>
        <v>10-1</v>
      </c>
      <c r="E31" s="188">
        <f>'Below Grade Walls &amp; Slabs'!G147</f>
        <v>6.3E-2</v>
      </c>
      <c r="F31" s="188">
        <f>'Below Grade Walls &amp; Slabs'!H147</f>
        <v>0.67</v>
      </c>
      <c r="G31" s="187" t="str">
        <f>'Below Grade Walls &amp; Slabs'!E147</f>
        <v>Updated to WSEC 2018</v>
      </c>
    </row>
    <row r="32" spans="1:8" ht="14.1" customHeight="1" x14ac:dyDescent="0.2">
      <c r="A32" s="142">
        <f t="shared" si="0"/>
        <v>29</v>
      </c>
      <c r="B32" s="184" t="s">
        <v>339</v>
      </c>
      <c r="C32" s="187" t="str">
        <f>'Below Grade Walls &amp; Slabs'!F148</f>
        <v>R11 Batt w/TB, 2' depth</v>
      </c>
      <c r="D32" s="218" t="str">
        <f>'Below Grade Walls &amp; Slabs'!D148</f>
        <v>10-1</v>
      </c>
      <c r="E32" s="188">
        <f>'Below Grade Walls &amp; Slabs'!G148</f>
        <v>6.5000000000000002E-2</v>
      </c>
      <c r="F32" s="188">
        <f>'Below Grade Walls &amp; Slabs'!H148</f>
        <v>0.59</v>
      </c>
      <c r="G32" s="187" t="str">
        <f>'Below Grade Walls &amp; Slabs'!E148</f>
        <v>Updated to WSEC 2018</v>
      </c>
      <c r="H32" s="187"/>
    </row>
    <row r="33" spans="1:8" ht="14.1" customHeight="1" x14ac:dyDescent="0.2">
      <c r="A33" s="142">
        <f t="shared" si="0"/>
        <v>30</v>
      </c>
      <c r="B33" s="184" t="s">
        <v>339</v>
      </c>
      <c r="C33" s="187" t="str">
        <f>'Below Grade Walls &amp; Slabs'!F149</f>
        <v>R11 Batt + R5 ci, 2' depth</v>
      </c>
      <c r="D33" s="218" t="str">
        <f>'Below Grade Walls &amp; Slabs'!D149</f>
        <v>Baylon &amp; Kennedy, https://web.ornl.gov/sci/buildings/conf-archive/2007%20B10%20papers/092_Baylon.pdf</v>
      </c>
      <c r="E33" s="188">
        <f>'Below Grade Walls &amp; Slabs'!G149</f>
        <v>4.3999999999999997E-2</v>
      </c>
      <c r="F33" s="188">
        <f>'Below Grade Walls &amp; Slabs'!H149</f>
        <v>0.67700000000000005</v>
      </c>
      <c r="G33" s="187" t="str">
        <f>'Below Grade Walls &amp; Slabs'!E149</f>
        <v>Added 2023 from reference</v>
      </c>
      <c r="H33" s="187"/>
    </row>
    <row r="34" spans="1:8" ht="14.1" customHeight="1" x14ac:dyDescent="0.2">
      <c r="A34" s="142">
        <f t="shared" si="0"/>
        <v>31</v>
      </c>
      <c r="B34" s="184" t="s">
        <v>339</v>
      </c>
      <c r="C34" s="187" t="str">
        <f>'Below Grade Walls &amp; Slabs'!F150</f>
        <v>R11 Batt + R5 ci w/TB, 2' depth</v>
      </c>
      <c r="D34" s="218" t="str">
        <f>'Below Grade Walls &amp; Slabs'!D150</f>
        <v>Baylon &amp; Kennedy, https://web.ornl.gov/sci/buildings/conf-archive/2007%20B10%20papers/092_Baylon.pdf</v>
      </c>
      <c r="E34" s="188">
        <f>'Below Grade Walls &amp; Slabs'!G150</f>
        <v>4.5999999999999999E-2</v>
      </c>
      <c r="F34" s="188">
        <f>'Below Grade Walls &amp; Slabs'!H150</f>
        <v>0.59</v>
      </c>
      <c r="G34" s="187" t="str">
        <f>'Below Grade Walls &amp; Slabs'!E150</f>
        <v>Added 2020 from reference</v>
      </c>
      <c r="H34" s="187"/>
    </row>
    <row r="35" spans="1:8" ht="14.1" customHeight="1" x14ac:dyDescent="0.2">
      <c r="A35" s="142">
        <f t="shared" si="0"/>
        <v>32</v>
      </c>
      <c r="B35" s="184" t="s">
        <v>339</v>
      </c>
      <c r="C35" s="187" t="str">
        <f>'Below Grade Walls &amp; Slabs'!F151</f>
        <v>R11 Batt + R5 ci R10 Fully Underslab, 2' depth</v>
      </c>
      <c r="D35" s="218" t="str">
        <f>'Below Grade Walls &amp; Slabs'!D151</f>
        <v>Baylon &amp; Kennedy, https://web.ornl.gov/sci/buildings/conf-archive/2007%20B10%20papers/092_Baylon.pdf</v>
      </c>
      <c r="E35" s="188">
        <f>'Below Grade Walls &amp; Slabs'!G151</f>
        <v>4.8000000000000001E-2</v>
      </c>
      <c r="F35" s="188">
        <f>'Below Grade Walls &amp; Slabs'!H151</f>
        <v>0.34799999999999998</v>
      </c>
      <c r="G35" s="187" t="str">
        <f>'Below Grade Walls &amp; Slabs'!E151</f>
        <v>Added 2020 from reference</v>
      </c>
      <c r="H35" s="187"/>
    </row>
    <row r="36" spans="1:8" ht="14.1" customHeight="1" x14ac:dyDescent="0.2">
      <c r="A36" s="142">
        <f t="shared" si="0"/>
        <v>33</v>
      </c>
      <c r="B36" s="184" t="s">
        <v>339</v>
      </c>
      <c r="C36" s="187" t="str">
        <f>'Below Grade Walls &amp; Slabs'!F152</f>
        <v>R12 Foam Ext, 2' depth</v>
      </c>
      <c r="D36" s="218" t="str">
        <f>'Below Grade Walls &amp; Slabs'!D152</f>
        <v>10-1</v>
      </c>
      <c r="E36" s="188">
        <f>'Below Grade Walls &amp; Slabs'!G152</f>
        <v>0.61</v>
      </c>
      <c r="F36" s="188">
        <f>'Below Grade Walls &amp; Slabs'!H152</f>
        <v>0.6</v>
      </c>
      <c r="G36" s="187" t="str">
        <f>'Below Grade Walls &amp; Slabs'!E152</f>
        <v>Updated to WSEC 2018</v>
      </c>
      <c r="H36" s="187"/>
    </row>
    <row r="37" spans="1:8" ht="14.1" customHeight="1" x14ac:dyDescent="0.2">
      <c r="A37" s="142">
        <f t="shared" si="0"/>
        <v>34</v>
      </c>
      <c r="B37" s="184" t="s">
        <v>339</v>
      </c>
      <c r="C37" s="187" t="str">
        <f>'Below Grade Walls &amp; Slabs'!F153</f>
        <v>R13 Batt, 2' depth</v>
      </c>
      <c r="D37" s="218" t="str">
        <f>'Below Grade Walls &amp; Slabs'!D153</f>
        <v>WSU</v>
      </c>
      <c r="E37" s="188">
        <f>'Below Grade Walls &amp; Slabs'!G153</f>
        <v>5.6007000000000001E-2</v>
      </c>
      <c r="F37" s="188">
        <f>'Below Grade Walls &amp; Slabs'!H153</f>
        <v>0.6733300000000001</v>
      </c>
      <c r="G37" s="187" t="str">
        <f>'Below Grade Walls &amp; Slabs'!E153</f>
        <v>Interpolated between R11 and R19</v>
      </c>
      <c r="H37" s="187"/>
    </row>
    <row r="38" spans="1:8" ht="14.1" customHeight="1" x14ac:dyDescent="0.2">
      <c r="A38" s="142">
        <f t="shared" si="0"/>
        <v>35</v>
      </c>
      <c r="B38" s="184" t="s">
        <v>339</v>
      </c>
      <c r="C38" s="187" t="str">
        <f>'Below Grade Walls &amp; Slabs'!F154</f>
        <v>R13 Batt w/TB , 2' depth</v>
      </c>
      <c r="D38" s="218" t="str">
        <f>'Below Grade Walls &amp; Slabs'!D154</f>
        <v>WSU</v>
      </c>
      <c r="E38" s="188">
        <f>'Below Grade Walls &amp; Slabs'!G154</f>
        <v>5.8340000000000003E-2</v>
      </c>
      <c r="F38" s="188">
        <f>'Below Grade Walls &amp; Slabs'!H154</f>
        <v>0.59</v>
      </c>
      <c r="G38" s="187" t="str">
        <f>'Below Grade Walls &amp; Slabs'!E154</f>
        <v>Interpolated between R11 and R19</v>
      </c>
      <c r="H38" s="187"/>
    </row>
    <row r="39" spans="1:8" ht="14.1" customHeight="1" x14ac:dyDescent="0.2">
      <c r="A39" s="142">
        <f t="shared" si="0"/>
        <v>36</v>
      </c>
      <c r="B39" s="184" t="s">
        <v>339</v>
      </c>
      <c r="C39" s="187" t="str">
        <f>'Below Grade Walls &amp; Slabs'!F155</f>
        <v>R13 Batt + R5 ci, 2' depth</v>
      </c>
      <c r="D39" s="218" t="str">
        <f>'Below Grade Walls &amp; Slabs'!D155</f>
        <v>WSU</v>
      </c>
      <c r="E39" s="188">
        <f>'Below Grade Walls &amp; Slabs'!G155</f>
        <v>4.0336999999999998E-2</v>
      </c>
      <c r="F39" s="188">
        <f>'Below Grade Walls &amp; Slabs'!H155</f>
        <v>0.67866500000000007</v>
      </c>
      <c r="G39" s="187" t="str">
        <f>'Below Grade Walls &amp; Slabs'!E155</f>
        <v>Interpolated between R11 and R19</v>
      </c>
      <c r="H39" s="187"/>
    </row>
    <row r="40" spans="1:8" ht="14.1" customHeight="1" x14ac:dyDescent="0.2">
      <c r="A40" s="142">
        <f t="shared" si="0"/>
        <v>37</v>
      </c>
      <c r="B40" s="184" t="s">
        <v>339</v>
      </c>
      <c r="C40" s="187" t="str">
        <f>'Below Grade Walls &amp; Slabs'!F156</f>
        <v>R15 Batt, 2' depth</v>
      </c>
      <c r="D40" s="218" t="str">
        <f>'Below Grade Walls &amp; Slabs'!D156</f>
        <v>WSU</v>
      </c>
      <c r="E40" s="188">
        <f>'Below Grade Walls &amp; Slabs'!G156</f>
        <v>5.2500000000000005E-2</v>
      </c>
      <c r="F40" s="188">
        <f>'Below Grade Walls &amp; Slabs'!H156</f>
        <v>0.67500000000000004</v>
      </c>
      <c r="G40" s="187" t="str">
        <f>'Below Grade Walls &amp; Slabs'!E156</f>
        <v>Interpolated between R11 and R19</v>
      </c>
      <c r="H40" s="187"/>
    </row>
    <row r="41" spans="1:8" ht="14.1" customHeight="1" x14ac:dyDescent="0.2">
      <c r="A41" s="142">
        <f t="shared" si="0"/>
        <v>38</v>
      </c>
      <c r="B41" s="184" t="s">
        <v>339</v>
      </c>
      <c r="C41" s="187" t="str">
        <f>'Below Grade Walls &amp; Slabs'!F157</f>
        <v>R15 Batt w/TB, 2' depth</v>
      </c>
      <c r="D41" s="218" t="str">
        <f>'Below Grade Walls &amp; Slabs'!D157</f>
        <v>WSU</v>
      </c>
      <c r="E41" s="188">
        <f>'Below Grade Walls &amp; Slabs'!G157</f>
        <v>5.5E-2</v>
      </c>
      <c r="F41" s="188">
        <f>'Below Grade Walls &amp; Slabs'!H157</f>
        <v>0.59</v>
      </c>
      <c r="G41" s="187" t="str">
        <f>'Below Grade Walls &amp; Slabs'!E157</f>
        <v>Interpolated between R11 and R19</v>
      </c>
      <c r="H41" s="187"/>
    </row>
    <row r="42" spans="1:8" ht="14.1" customHeight="1" x14ac:dyDescent="0.2">
      <c r="A42" s="142">
        <f t="shared" si="0"/>
        <v>39</v>
      </c>
      <c r="B42" s="184" t="s">
        <v>339</v>
      </c>
      <c r="C42" s="187" t="str">
        <f>'Below Grade Walls &amp; Slabs'!F158</f>
        <v>R19 Batt, 2' depth</v>
      </c>
      <c r="D42" s="218" t="str">
        <f>'Below Grade Walls &amp; Slabs'!D158</f>
        <v>10-1</v>
      </c>
      <c r="E42" s="188">
        <f>'Below Grade Walls &amp; Slabs'!G158</f>
        <v>4.2000000000000003E-2</v>
      </c>
      <c r="F42" s="188">
        <f>'Below Grade Walls &amp; Slabs'!H158</f>
        <v>0.68</v>
      </c>
      <c r="G42" s="187" t="str">
        <f>'Below Grade Walls &amp; Slabs'!E158</f>
        <v>Updated to WSEC 2018</v>
      </c>
      <c r="H42" s="187"/>
    </row>
    <row r="43" spans="1:8" ht="14.1" customHeight="1" x14ac:dyDescent="0.2">
      <c r="A43" s="142">
        <f t="shared" si="0"/>
        <v>40</v>
      </c>
      <c r="B43" s="184" t="s">
        <v>339</v>
      </c>
      <c r="C43" s="187" t="str">
        <f>'Below Grade Walls &amp; Slabs'!F159</f>
        <v>R19 Batt w/TB, 2' depth</v>
      </c>
      <c r="D43" s="218" t="str">
        <f>'Below Grade Walls &amp; Slabs'!D159</f>
        <v>10-1</v>
      </c>
      <c r="E43" s="188">
        <f>'Below Grade Walls &amp; Slabs'!G159</f>
        <v>4.4999999999999998E-2</v>
      </c>
      <c r="F43" s="188">
        <f>'Below Grade Walls &amp; Slabs'!H159</f>
        <v>0.59</v>
      </c>
      <c r="G43" s="187" t="str">
        <f>'Below Grade Walls &amp; Slabs'!E159</f>
        <v>Updated to WSEC 2018</v>
      </c>
      <c r="H43" s="187"/>
    </row>
    <row r="44" spans="1:8" ht="14.1" customHeight="1" x14ac:dyDescent="0.2">
      <c r="A44" s="142">
        <f t="shared" si="0"/>
        <v>41</v>
      </c>
      <c r="B44" s="184" t="s">
        <v>339</v>
      </c>
      <c r="C44" s="187" t="str">
        <f>'Below Grade Walls &amp; Slabs'!F160</f>
        <v>R19 Batt + R5 ci, 2' depth</v>
      </c>
      <c r="D44" s="218" t="str">
        <f>'Below Grade Walls &amp; Slabs'!D160</f>
        <v>Baylon &amp; Kennedy, https://web.ornl.gov/sci/buildings/conf-archive/2007%20B10%20papers/092_Baylon.pdf</v>
      </c>
      <c r="E44" s="188">
        <f>'Below Grade Walls &amp; Slabs'!G160</f>
        <v>3.3000000000000002E-2</v>
      </c>
      <c r="F44" s="188">
        <f>'Below Grade Walls &amp; Slabs'!H160</f>
        <v>0.68200000000000005</v>
      </c>
      <c r="G44" s="187" t="str">
        <f>'Below Grade Walls &amp; Slabs'!E160</f>
        <v>Added 2023 from reference</v>
      </c>
      <c r="H44" s="187"/>
    </row>
    <row r="45" spans="1:8" ht="14.1" customHeight="1" x14ac:dyDescent="0.2">
      <c r="A45" s="142">
        <f t="shared" si="0"/>
        <v>42</v>
      </c>
      <c r="B45" s="184" t="s">
        <v>339</v>
      </c>
      <c r="C45" s="187" t="str">
        <f>'Below Grade Walls &amp; Slabs'!F161</f>
        <v>R19 Batt + R5 ci w/TB, 2' depth</v>
      </c>
      <c r="D45" s="218" t="str">
        <f>'Below Grade Walls &amp; Slabs'!D161</f>
        <v>Baylon &amp; Kennedy, https://web.ornl.gov/sci/buildings/conf-archive/2007%20B10%20papers/092_Baylon.pdf</v>
      </c>
      <c r="E45" s="188">
        <f>'Below Grade Walls &amp; Slabs'!G161</f>
        <v>3.4000000000000002E-2</v>
      </c>
      <c r="F45" s="188">
        <f>'Below Grade Walls &amp; Slabs'!H161</f>
        <v>0.59399999999999997</v>
      </c>
      <c r="G45" s="187" t="str">
        <f>'Below Grade Walls &amp; Slabs'!E161</f>
        <v>Added 2023 from reference</v>
      </c>
      <c r="H45" s="187"/>
    </row>
    <row r="46" spans="1:8" ht="14.1" customHeight="1" x14ac:dyDescent="0.2">
      <c r="A46" s="142">
        <f t="shared" si="0"/>
        <v>43</v>
      </c>
      <c r="B46" s="184" t="s">
        <v>339</v>
      </c>
      <c r="C46" s="187" t="str">
        <f>'Below Grade Walls &amp; Slabs'!F162</f>
        <v>R20 Foam Ext w/TB, R10 Full Underslab, 2' depth</v>
      </c>
      <c r="D46" s="218" t="str">
        <f>'Below Grade Walls &amp; Slabs'!D162</f>
        <v>Baylon &amp; Kennedy, https://web.ornl.gov/sci/buildings/conf-archive/2007%20B10%20papers/092_Baylon.pdf</v>
      </c>
      <c r="E46" s="188">
        <f>'Below Grade Walls &amp; Slabs'!G162</f>
        <v>0.04</v>
      </c>
      <c r="F46" s="188">
        <f>'Below Grade Walls &amp; Slabs'!H162</f>
        <v>0.35</v>
      </c>
      <c r="G46" s="187" t="str">
        <f>'Below Grade Walls &amp; Slabs'!E162</f>
        <v>Added 2020 from reference</v>
      </c>
      <c r="H46" s="187"/>
    </row>
    <row r="47" spans="1:8" ht="14.1" customHeight="1" x14ac:dyDescent="0.2">
      <c r="A47" s="142">
        <f t="shared" si="0"/>
        <v>44</v>
      </c>
      <c r="B47" s="184" t="s">
        <v>339</v>
      </c>
      <c r="C47" s="187" t="str">
        <f>'Below Grade Walls &amp; Slabs'!F163</f>
        <v>R21 Batt, 2' depth</v>
      </c>
      <c r="D47" s="218" t="str">
        <f>'Below Grade Walls &amp; Slabs'!D163</f>
        <v>WSU</v>
      </c>
      <c r="E47" s="188">
        <f>'Below Grade Walls &amp; Slabs'!G163</f>
        <v>0.04</v>
      </c>
      <c r="F47" s="188">
        <f>'Below Grade Walls &amp; Slabs'!H163</f>
        <v>0.68</v>
      </c>
      <c r="G47" s="187" t="str">
        <f>'Below Grade Walls &amp; Slabs'!E163</f>
        <v>Updated to WSEC 2018</v>
      </c>
      <c r="H47" s="187"/>
    </row>
    <row r="48" spans="1:8" ht="14.1" customHeight="1" x14ac:dyDescent="0.2">
      <c r="A48" s="142">
        <f t="shared" si="0"/>
        <v>45</v>
      </c>
      <c r="B48" s="184" t="s">
        <v>339</v>
      </c>
      <c r="C48" s="187" t="str">
        <f>'Below Grade Walls &amp; Slabs'!F164</f>
        <v>R21 Batt w/TB, 2' depth</v>
      </c>
      <c r="D48" s="218" t="str">
        <f>'Below Grade Walls &amp; Slabs'!D164</f>
        <v>WSU</v>
      </c>
      <c r="E48" s="188">
        <f>'Below Grade Walls &amp; Slabs'!G164</f>
        <v>4.2000000000000003E-2</v>
      </c>
      <c r="F48" s="188">
        <f>'Below Grade Walls &amp; Slabs'!H164</f>
        <v>0.59</v>
      </c>
      <c r="G48" s="187" t="str">
        <f>'Below Grade Walls &amp; Slabs'!E164</f>
        <v>Updated to WSEC 2018</v>
      </c>
      <c r="H48" s="187"/>
    </row>
    <row r="49" spans="1:15" ht="14.1" customHeight="1" x14ac:dyDescent="0.2">
      <c r="A49" s="142">
        <f t="shared" si="0"/>
        <v>46</v>
      </c>
      <c r="B49" s="184" t="s">
        <v>339</v>
      </c>
      <c r="C49" s="187" t="str">
        <f>'Below Grade Walls &amp; Slabs'!F165</f>
        <v>R21 Batt + R5 ci, 2' depth</v>
      </c>
      <c r="D49" s="218" t="str">
        <f>'Below Grade Walls &amp; Slabs'!D165</f>
        <v>10-1</v>
      </c>
      <c r="E49" s="188">
        <f>'Below Grade Walls &amp; Slabs'!G165</f>
        <v>3.1E-2</v>
      </c>
      <c r="F49" s="188">
        <f>'Below Grade Walls &amp; Slabs'!H165</f>
        <v>0.68</v>
      </c>
      <c r="G49" s="187" t="str">
        <f>'Below Grade Walls &amp; Slabs'!E165</f>
        <v>Added in  WSEC 2018</v>
      </c>
      <c r="H49" s="187"/>
    </row>
    <row r="50" spans="1:15" ht="14.1" customHeight="1" x14ac:dyDescent="0.2">
      <c r="A50" s="142">
        <f t="shared" si="0"/>
        <v>47</v>
      </c>
      <c r="B50" s="184" t="s">
        <v>339</v>
      </c>
      <c r="C50" s="187" t="str">
        <f>'Below Grade Walls &amp; Slabs'!F166</f>
        <v>R21 Batt + R5 ci w/TB, 2' depth</v>
      </c>
      <c r="D50" s="218" t="str">
        <f>'Below Grade Walls &amp; Slabs'!D166</f>
        <v>10-1</v>
      </c>
      <c r="E50" s="188">
        <f>'Below Grade Walls &amp; Slabs'!G166</f>
        <v>3.2000000000000001E-2</v>
      </c>
      <c r="F50" s="188">
        <f>'Below Grade Walls &amp; Slabs'!H166</f>
        <v>0.59</v>
      </c>
      <c r="G50" s="187" t="str">
        <f>'Below Grade Walls &amp; Slabs'!E166</f>
        <v>Added in  WSEC 2018</v>
      </c>
      <c r="H50" s="187"/>
    </row>
    <row r="51" spans="1:15" ht="14.1" customHeight="1" x14ac:dyDescent="0.2">
      <c r="A51" s="142">
        <f t="shared" si="0"/>
        <v>48</v>
      </c>
      <c r="B51" s="184" t="s">
        <v>339</v>
      </c>
      <c r="C51" s="187" t="str">
        <f>'Below Grade Walls &amp; Slabs'!F167</f>
        <v>R21 Batt + R7 ci, 2' depth</v>
      </c>
      <c r="D51" s="218" t="str">
        <f>'Below Grade Walls &amp; Slabs'!D167</f>
        <v>10-1</v>
      </c>
      <c r="E51" s="188">
        <f>'Below Grade Walls &amp; Slabs'!G167</f>
        <v>2.9000000000000001E-2</v>
      </c>
      <c r="F51" s="188">
        <f>'Below Grade Walls &amp; Slabs'!H167</f>
        <v>0.68</v>
      </c>
      <c r="G51" s="187" t="str">
        <f>'Below Grade Walls &amp; Slabs'!E167</f>
        <v>Added in  WSEC 2018</v>
      </c>
      <c r="H51" s="187"/>
    </row>
    <row r="52" spans="1:15" ht="14.1" customHeight="1" x14ac:dyDescent="0.2">
      <c r="A52" s="142">
        <f t="shared" si="0"/>
        <v>49</v>
      </c>
      <c r="B52" s="184" t="s">
        <v>339</v>
      </c>
      <c r="C52" s="187" t="str">
        <f>'Below Grade Walls &amp; Slabs'!F168</f>
        <v>R21 Batt + R7 ci w/TB, 2' depth</v>
      </c>
      <c r="D52" s="218" t="str">
        <f>'Below Grade Walls &amp; Slabs'!D168</f>
        <v>10-1</v>
      </c>
      <c r="E52" s="188">
        <f>'Below Grade Walls &amp; Slabs'!G168</f>
        <v>0.03</v>
      </c>
      <c r="F52" s="188">
        <f>'Below Grade Walls &amp; Slabs'!H168</f>
        <v>0.59</v>
      </c>
      <c r="G52" s="187" t="str">
        <f>'Below Grade Walls &amp; Slabs'!E168</f>
        <v>Added in  WSEC 2018</v>
      </c>
      <c r="H52" s="187"/>
    </row>
    <row r="53" spans="1:15" ht="14.1" customHeight="1" x14ac:dyDescent="0.2">
      <c r="A53" s="142">
        <f t="shared" si="0"/>
        <v>50</v>
      </c>
      <c r="B53" s="184" t="s">
        <v>339</v>
      </c>
      <c r="C53" s="187" t="str">
        <f>'Below Grade Walls &amp; Slabs'!F169</f>
        <v>R21 Batt + R5 ci R10 Fully Underslab, 2' depth</v>
      </c>
      <c r="D53" s="218" t="str">
        <f>'Below Grade Walls &amp; Slabs'!D169</f>
        <v>Baylon &amp; Kennedy, https://web.ornl.gov/sci/buildings/conf-archive/2007%20B10%20papers/092_Baylon.pdf</v>
      </c>
      <c r="E53" s="188">
        <f>'Below Grade Walls &amp; Slabs'!G169</f>
        <v>3.1E-2</v>
      </c>
      <c r="F53" s="188">
        <f>'Below Grade Walls &amp; Slabs'!H169</f>
        <v>0.35</v>
      </c>
      <c r="G53" s="187" t="str">
        <f>'Below Grade Walls &amp; Slabs'!E169</f>
        <v>Added 2020 from reference</v>
      </c>
      <c r="H53" s="187"/>
    </row>
    <row r="54" spans="1:15" ht="14.1" customHeight="1" x14ac:dyDescent="0.2">
      <c r="A54" s="142">
        <f t="shared" si="0"/>
        <v>51</v>
      </c>
      <c r="B54" s="184" t="s">
        <v>339</v>
      </c>
      <c r="C54" s="187" t="str">
        <f>'Below Grade Walls &amp; Slabs'!F170</f>
        <v>R25 Batt w/TB, 2' depth</v>
      </c>
      <c r="D54" s="218" t="str">
        <f>'Below Grade Walls &amp; Slabs'!D170</f>
        <v>Baylon &amp; Kennedy, https://web.ornl.gov/sci/buildings/conf-archive/2007%20B10%20papers/092_Baylon.pdf</v>
      </c>
      <c r="E54" s="188">
        <f>'Below Grade Walls &amp; Slabs'!G170</f>
        <v>3.7999999999999999E-2</v>
      </c>
      <c r="F54" s="188">
        <f>'Below Grade Walls &amp; Slabs'!H170</f>
        <v>0.59299999999999997</v>
      </c>
      <c r="G54" s="187" t="str">
        <f>'Below Grade Walls &amp; Slabs'!E170</f>
        <v>Added 2020 from reference</v>
      </c>
      <c r="H54" s="187"/>
    </row>
    <row r="55" spans="1:15" ht="14.1" customHeight="1" x14ac:dyDescent="0.2">
      <c r="A55" s="142">
        <f t="shared" si="0"/>
        <v>52</v>
      </c>
      <c r="B55" s="184" t="s">
        <v>339</v>
      </c>
      <c r="C55" s="187" t="str">
        <f>'Below Grade Walls &amp; Slabs'!F171</f>
        <v>R25 Batt w/TB, R10 Full Underslab, 2' depth</v>
      </c>
      <c r="D55" s="218" t="str">
        <f>'Below Grade Walls &amp; Slabs'!D171</f>
        <v>Baylon &amp; Kennedy, https://web.ornl.gov/sci/buildings/conf-archive/2007%20B10%20papers/092_Baylon.pdf</v>
      </c>
      <c r="E55" s="188">
        <f>'Below Grade Walls &amp; Slabs'!G171</f>
        <v>0.04</v>
      </c>
      <c r="F55" s="188">
        <f>'Below Grade Walls &amp; Slabs'!H171</f>
        <v>0.35</v>
      </c>
      <c r="G55" s="187" t="str">
        <f>'Below Grade Walls &amp; Slabs'!E171</f>
        <v>Added 2020 from reference</v>
      </c>
      <c r="H55" s="187"/>
    </row>
    <row r="56" spans="1:15" ht="14.1" customHeight="1" x14ac:dyDescent="0.2">
      <c r="A56" s="142">
        <f t="shared" si="0"/>
        <v>53</v>
      </c>
      <c r="B56" s="189" t="s">
        <v>340</v>
      </c>
      <c r="C56" s="162" t="str">
        <f>'Below Grade Walls &amp; Slabs'!I136</f>
        <v>R0  Uninsulated, 3.5' depth</v>
      </c>
      <c r="D56" s="190" t="str">
        <f>'Below Grade Walls &amp; Slabs'!D144</f>
        <v>10-1</v>
      </c>
      <c r="E56" s="191">
        <f>'Below Grade Walls &amp; Slabs'!J144</f>
        <v>0.27100000000000002</v>
      </c>
      <c r="F56" s="191">
        <f>'Below Grade Walls &amp; Slabs'!K144</f>
        <v>0.51</v>
      </c>
      <c r="G56" s="162" t="str">
        <f>'Below Grade Walls &amp; Slabs'!E144</f>
        <v>Updated to WSEC 2018</v>
      </c>
      <c r="H56" s="162"/>
    </row>
    <row r="57" spans="1:15" ht="14.1" customHeight="1" x14ac:dyDescent="0.2">
      <c r="A57" s="142">
        <f t="shared" si="0"/>
        <v>54</v>
      </c>
      <c r="B57" s="146" t="s">
        <v>340</v>
      </c>
      <c r="C57" s="147" t="s">
        <v>386</v>
      </c>
      <c r="D57" s="219" t="str">
        <f>'Below Grade Walls &amp; Slabs'!D145</f>
        <v>10-1</v>
      </c>
      <c r="E57" s="145">
        <f>'Below Grade Walls &amp; Slabs'!J145</f>
        <v>7.4999999999999997E-2</v>
      </c>
      <c r="F57" s="145">
        <f>'Below Grade Walls &amp; Slabs'!K145</f>
        <v>0.52</v>
      </c>
      <c r="G57" s="147" t="str">
        <f>'Below Grade Walls &amp; Slabs'!E145</f>
        <v>Updated to WSEC 2018</v>
      </c>
      <c r="H57" s="147"/>
    </row>
    <row r="58" spans="1:15" ht="14.1" customHeight="1" x14ac:dyDescent="0.2">
      <c r="A58" s="142">
        <f t="shared" si="0"/>
        <v>55</v>
      </c>
      <c r="B58" s="146" t="s">
        <v>340</v>
      </c>
      <c r="C58" s="147" t="s">
        <v>387</v>
      </c>
      <c r="D58" s="219" t="str">
        <f>'Below Grade Walls &amp; Slabs'!D146</f>
        <v>Baylon &amp; Kennedy, https://web.ornl.gov/sci/buildings/conf-archive/2007%20B10%20papers/092_Baylon.pdf</v>
      </c>
      <c r="E58" s="145">
        <f>'Below Grade Walls &amp; Slabs'!J146</f>
        <v>6.4000000000000001E-2</v>
      </c>
      <c r="F58" s="145">
        <f>'Below Grade Walls &amp; Slabs'!K146</f>
        <v>0.32400000000000001</v>
      </c>
      <c r="G58" s="147" t="str">
        <f>'Below Grade Walls &amp; Slabs'!E146</f>
        <v>Added 2020</v>
      </c>
      <c r="H58" s="147"/>
    </row>
    <row r="59" spans="1:15" ht="14.1" customHeight="1" x14ac:dyDescent="0.2">
      <c r="A59" s="142">
        <f t="shared" si="0"/>
        <v>56</v>
      </c>
      <c r="B59" s="146" t="s">
        <v>340</v>
      </c>
      <c r="C59" s="192" t="s">
        <v>388</v>
      </c>
      <c r="D59" s="219" t="str">
        <f>'Below Grade Walls &amp; Slabs'!D147</f>
        <v>10-1</v>
      </c>
      <c r="E59" s="145">
        <f>'Below Grade Walls &amp; Slabs'!J147</f>
        <v>5.8000000000000003E-2</v>
      </c>
      <c r="F59" s="145">
        <f>'Below Grade Walls &amp; Slabs'!K147</f>
        <v>0.61</v>
      </c>
      <c r="G59" s="147" t="str">
        <f>'Below Grade Walls &amp; Slabs'!E147</f>
        <v>Updated to WSEC 2018</v>
      </c>
      <c r="H59" s="147"/>
    </row>
    <row r="60" spans="1:15" ht="14.1" customHeight="1" x14ac:dyDescent="0.2">
      <c r="A60" s="142">
        <f t="shared" si="0"/>
        <v>57</v>
      </c>
      <c r="B60" s="146" t="s">
        <v>340</v>
      </c>
      <c r="C60" s="192" t="s">
        <v>389</v>
      </c>
      <c r="D60" s="219" t="str">
        <f>'Below Grade Walls &amp; Slabs'!D148</f>
        <v>10-1</v>
      </c>
      <c r="E60" s="145">
        <f>'Below Grade Walls &amp; Slabs'!J148</f>
        <v>6.0999999999999999E-2</v>
      </c>
      <c r="F60" s="145">
        <f>'Below Grade Walls &amp; Slabs'!K148</f>
        <v>0.55000000000000004</v>
      </c>
      <c r="G60" s="147" t="str">
        <f>'Below Grade Walls &amp; Slabs'!E148</f>
        <v>Updated to WSEC 2018</v>
      </c>
      <c r="H60" s="147"/>
    </row>
    <row r="61" spans="1:15" ht="14.1" customHeight="1" x14ac:dyDescent="0.2">
      <c r="A61" s="142">
        <f t="shared" si="0"/>
        <v>58</v>
      </c>
      <c r="B61" s="146" t="s">
        <v>340</v>
      </c>
      <c r="C61" s="192" t="s">
        <v>390</v>
      </c>
      <c r="D61" s="219" t="str">
        <f>'Below Grade Walls &amp; Slabs'!D149</f>
        <v>Baylon &amp; Kennedy, https://web.ornl.gov/sci/buildings/conf-archive/2007%20B10%20papers/092_Baylon.pdf</v>
      </c>
      <c r="E61" s="145">
        <f>'Below Grade Walls &amp; Slabs'!J149</f>
        <v>4.2000000000000003E-2</v>
      </c>
      <c r="F61" s="145">
        <f>'Below Grade Walls &amp; Slabs'!K149</f>
        <v>0.624</v>
      </c>
      <c r="G61" s="147" t="str">
        <f>'Below Grade Walls &amp; Slabs'!E149</f>
        <v>Added 2023 from reference</v>
      </c>
      <c r="H61" s="147"/>
    </row>
    <row r="62" spans="1:15" ht="14.1" customHeight="1" x14ac:dyDescent="0.2">
      <c r="A62" s="142">
        <f t="shared" si="0"/>
        <v>59</v>
      </c>
      <c r="B62" s="146" t="s">
        <v>340</v>
      </c>
      <c r="C62" s="147" t="s">
        <v>391</v>
      </c>
      <c r="D62" s="219" t="str">
        <f>'Below Grade Walls &amp; Slabs'!D150</f>
        <v>Baylon &amp; Kennedy, https://web.ornl.gov/sci/buildings/conf-archive/2007%20B10%20papers/092_Baylon.pdf</v>
      </c>
      <c r="E62" s="145">
        <f>'Below Grade Walls &amp; Slabs'!J150</f>
        <v>4.2999999999999997E-2</v>
      </c>
      <c r="F62" s="145">
        <f>'Below Grade Walls &amp; Slabs'!K150</f>
        <v>0.55300000000000005</v>
      </c>
      <c r="G62" s="147" t="str">
        <f>'Below Grade Walls &amp; Slabs'!E150</f>
        <v>Added 2020 from reference</v>
      </c>
      <c r="H62" s="147"/>
    </row>
    <row r="63" spans="1:15" ht="14.1" customHeight="1" x14ac:dyDescent="0.2">
      <c r="A63" s="142">
        <f t="shared" si="0"/>
        <v>60</v>
      </c>
      <c r="B63" s="146" t="s">
        <v>340</v>
      </c>
      <c r="C63" s="193" t="s">
        <v>392</v>
      </c>
      <c r="D63" s="219" t="str">
        <f>'Below Grade Walls &amp; Slabs'!D151</f>
        <v>Baylon &amp; Kennedy, https://web.ornl.gov/sci/buildings/conf-archive/2007%20B10%20papers/092_Baylon.pdf</v>
      </c>
      <c r="E63" s="145">
        <f>'Below Grade Walls &amp; Slabs'!J151</f>
        <v>4.4999999999999998E-2</v>
      </c>
      <c r="F63" s="145">
        <f>'Below Grade Walls &amp; Slabs'!K151</f>
        <v>0.32900000000000001</v>
      </c>
      <c r="G63" s="147" t="str">
        <f>'Below Grade Walls &amp; Slabs'!E151</f>
        <v>Added 2020 from reference</v>
      </c>
      <c r="H63" s="147"/>
    </row>
    <row r="64" spans="1:15" ht="14.1" customHeight="1" x14ac:dyDescent="0.2">
      <c r="A64" s="142">
        <f t="shared" si="0"/>
        <v>61</v>
      </c>
      <c r="B64" s="146" t="s">
        <v>340</v>
      </c>
      <c r="C64" s="147" t="s">
        <v>393</v>
      </c>
      <c r="D64" s="219" t="str">
        <f>'Below Grade Walls &amp; Slabs'!D152</f>
        <v>10-1</v>
      </c>
      <c r="E64" s="145">
        <f>'Below Grade Walls &amp; Slabs'!J152</f>
        <v>5.7000000000000002E-2</v>
      </c>
      <c r="F64" s="145">
        <f>'Below Grade Walls &amp; Slabs'!K152</f>
        <v>0.56999999999999995</v>
      </c>
      <c r="G64" s="147" t="str">
        <f>'Below Grade Walls &amp; Slabs'!E152</f>
        <v>Updated to WSEC 2018</v>
      </c>
      <c r="H64" s="147"/>
      <c r="O64" s="140" t="s">
        <v>383</v>
      </c>
    </row>
    <row r="65" spans="1:15" ht="14.1" customHeight="1" x14ac:dyDescent="0.2">
      <c r="A65" s="142">
        <f t="shared" si="0"/>
        <v>62</v>
      </c>
      <c r="B65" s="146" t="s">
        <v>340</v>
      </c>
      <c r="C65" s="147" t="s">
        <v>394</v>
      </c>
      <c r="D65" s="219" t="str">
        <f>'Below Grade Walls &amp; Slabs'!D153</f>
        <v>WSU</v>
      </c>
      <c r="E65" s="145">
        <f>'Below Grade Walls &amp; Slabs'!J153</f>
        <v>5.2339000000000011E-2</v>
      </c>
      <c r="F65" s="145">
        <f>'Below Grade Walls &amp; Slabs'!K153</f>
        <v>0.61333000000000004</v>
      </c>
      <c r="G65" s="147" t="str">
        <f>'Below Grade Walls &amp; Slabs'!E153</f>
        <v>Interpolated between R11 and R19</v>
      </c>
      <c r="H65" s="147"/>
      <c r="O65" s="140"/>
    </row>
    <row r="66" spans="1:15" ht="14.1" customHeight="1" x14ac:dyDescent="0.2">
      <c r="A66" s="142">
        <f t="shared" si="0"/>
        <v>63</v>
      </c>
      <c r="B66" s="146" t="s">
        <v>340</v>
      </c>
      <c r="C66" s="147" t="s">
        <v>395</v>
      </c>
      <c r="D66" s="219" t="str">
        <f>'Below Grade Walls &amp; Slabs'!D154</f>
        <v>WSU</v>
      </c>
      <c r="E66" s="145">
        <f>'Below Grade Walls &amp; Slabs'!J154</f>
        <v>5.4672999999999999E-2</v>
      </c>
      <c r="F66" s="145">
        <f>'Below Grade Walls &amp; Slabs'!K154</f>
        <v>0.55000000000000004</v>
      </c>
      <c r="G66" s="147" t="str">
        <f>'Below Grade Walls &amp; Slabs'!E154</f>
        <v>Interpolated between R11 and R19</v>
      </c>
      <c r="H66" s="147"/>
      <c r="O66" s="140"/>
    </row>
    <row r="67" spans="1:15" ht="14.1" customHeight="1" x14ac:dyDescent="0.2">
      <c r="A67" s="142">
        <f t="shared" si="0"/>
        <v>64</v>
      </c>
      <c r="B67" s="146" t="s">
        <v>340</v>
      </c>
      <c r="C67" s="147" t="s">
        <v>396</v>
      </c>
      <c r="D67" s="219" t="str">
        <f>'Below Grade Walls &amp; Slabs'!D155</f>
        <v>WSU</v>
      </c>
      <c r="E67" s="145">
        <f>'Below Grade Walls &amp; Slabs'!J155</f>
        <v>3.8337000000000003E-2</v>
      </c>
      <c r="F67" s="145">
        <f>'Below Grade Walls &amp; Slabs'!K155</f>
        <v>0.62599800000000005</v>
      </c>
      <c r="G67" s="147" t="str">
        <f>'Below Grade Walls &amp; Slabs'!E155</f>
        <v>Interpolated between R11 and R19</v>
      </c>
      <c r="H67" s="147"/>
    </row>
    <row r="68" spans="1:15" ht="14.1" customHeight="1" x14ac:dyDescent="0.2">
      <c r="A68" s="142">
        <f t="shared" si="0"/>
        <v>65</v>
      </c>
      <c r="B68" s="146" t="s">
        <v>340</v>
      </c>
      <c r="C68" s="147" t="s">
        <v>397</v>
      </c>
      <c r="D68" s="219" t="str">
        <f>'Below Grade Walls &amp; Slabs'!D156</f>
        <v>WSU</v>
      </c>
      <c r="E68" s="145">
        <f>'Below Grade Walls &amp; Slabs'!J156</f>
        <v>4.9500000000000002E-2</v>
      </c>
      <c r="F68" s="145">
        <f>'Below Grade Walls &amp; Slabs'!K156</f>
        <v>0.61499999999999999</v>
      </c>
      <c r="G68" s="147" t="str">
        <f>'Below Grade Walls &amp; Slabs'!E156</f>
        <v>Interpolated between R11 and R19</v>
      </c>
      <c r="H68" s="147"/>
    </row>
    <row r="69" spans="1:15" ht="14.1" customHeight="1" x14ac:dyDescent="0.2">
      <c r="A69" s="142">
        <f t="shared" si="0"/>
        <v>66</v>
      </c>
      <c r="B69" s="146" t="s">
        <v>340</v>
      </c>
      <c r="C69" s="194" t="s">
        <v>398</v>
      </c>
      <c r="D69" s="219" t="str">
        <f>'Below Grade Walls &amp; Slabs'!D157</f>
        <v>WSU</v>
      </c>
      <c r="E69" s="145">
        <f>'Below Grade Walls &amp; Slabs'!J157</f>
        <v>5.1500000000000004E-2</v>
      </c>
      <c r="F69" s="145">
        <f>'Below Grade Walls &amp; Slabs'!K157</f>
        <v>0.55000000000000004</v>
      </c>
      <c r="G69" s="147" t="str">
        <f>'Below Grade Walls &amp; Slabs'!E157</f>
        <v>Interpolated between R11 and R19</v>
      </c>
      <c r="H69" s="147"/>
    </row>
    <row r="70" spans="1:15" ht="14.1" customHeight="1" x14ac:dyDescent="0.2">
      <c r="A70" s="142">
        <f t="shared" ref="A70:A120" si="9">A69+1</f>
        <v>67</v>
      </c>
      <c r="B70" s="146" t="s">
        <v>340</v>
      </c>
      <c r="C70" s="194" t="s">
        <v>399</v>
      </c>
      <c r="D70" s="219" t="str">
        <f>'Below Grade Walls &amp; Slabs'!D158</f>
        <v>10-1</v>
      </c>
      <c r="E70" s="145">
        <f>'Below Grade Walls &amp; Slabs'!J158</f>
        <v>4.1000000000000002E-2</v>
      </c>
      <c r="F70" s="145">
        <f>'Below Grade Walls &amp; Slabs'!K158</f>
        <v>0.62</v>
      </c>
      <c r="G70" s="147" t="str">
        <f>'Below Grade Walls &amp; Slabs'!E158</f>
        <v>Updated to WSEC 2018</v>
      </c>
      <c r="H70" s="147"/>
    </row>
    <row r="71" spans="1:15" ht="14.1" customHeight="1" x14ac:dyDescent="0.2">
      <c r="A71" s="142">
        <f t="shared" si="9"/>
        <v>68</v>
      </c>
      <c r="B71" s="146" t="s">
        <v>340</v>
      </c>
      <c r="C71" s="147" t="s">
        <v>400</v>
      </c>
      <c r="D71" s="219" t="str">
        <f>'Below Grade Walls &amp; Slabs'!D159</f>
        <v>10-1</v>
      </c>
      <c r="E71" s="145">
        <f>'Below Grade Walls &amp; Slabs'!J159</f>
        <v>4.2000000000000003E-2</v>
      </c>
      <c r="F71" s="145">
        <f>'Below Grade Walls &amp; Slabs'!K159</f>
        <v>0.55000000000000004</v>
      </c>
      <c r="G71" s="147" t="str">
        <f>'Below Grade Walls &amp; Slabs'!E159</f>
        <v>Updated to WSEC 2018</v>
      </c>
      <c r="H71" s="147"/>
    </row>
    <row r="72" spans="1:15" ht="14.1" customHeight="1" x14ac:dyDescent="0.2">
      <c r="A72" s="142">
        <f t="shared" si="9"/>
        <v>69</v>
      </c>
      <c r="B72" s="146" t="s">
        <v>340</v>
      </c>
      <c r="C72" s="147" t="s">
        <v>401</v>
      </c>
      <c r="D72" s="219" t="str">
        <f>'Below Grade Walls &amp; Slabs'!D160</f>
        <v>Baylon &amp; Kennedy, https://web.ornl.gov/sci/buildings/conf-archive/2007%20B10%20papers/092_Baylon.pdf</v>
      </c>
      <c r="E72" s="145">
        <f>'Below Grade Walls &amp; Slabs'!J160</f>
        <v>3.1E-2</v>
      </c>
      <c r="F72" s="145">
        <f>'Below Grade Walls &amp; Slabs'!K160</f>
        <v>0.63</v>
      </c>
      <c r="G72" s="147" t="str">
        <f>'Below Grade Walls &amp; Slabs'!E160</f>
        <v>Added 2023 from reference</v>
      </c>
      <c r="H72" s="147"/>
    </row>
    <row r="73" spans="1:15" ht="14.1" customHeight="1" x14ac:dyDescent="0.2">
      <c r="A73" s="142">
        <f t="shared" si="9"/>
        <v>70</v>
      </c>
      <c r="B73" s="146" t="s">
        <v>340</v>
      </c>
      <c r="C73" s="192" t="s">
        <v>402</v>
      </c>
      <c r="D73" s="219" t="str">
        <f>'Below Grade Walls &amp; Slabs'!D161</f>
        <v>Baylon &amp; Kennedy, https://web.ornl.gov/sci/buildings/conf-archive/2007%20B10%20papers/092_Baylon.pdf</v>
      </c>
      <c r="E73" s="145">
        <f>'Below Grade Walls &amp; Slabs'!J161</f>
        <v>3.3000000000000002E-2</v>
      </c>
      <c r="F73" s="145">
        <f>'Below Grade Walls &amp; Slabs'!K161</f>
        <v>0.55800000000000005</v>
      </c>
      <c r="G73" s="147" t="str">
        <f>'Below Grade Walls &amp; Slabs'!E161</f>
        <v>Added 2023 from reference</v>
      </c>
      <c r="H73" s="147"/>
    </row>
    <row r="74" spans="1:15" ht="14.1" customHeight="1" x14ac:dyDescent="0.2">
      <c r="A74" s="142">
        <f t="shared" si="9"/>
        <v>71</v>
      </c>
      <c r="B74" s="146" t="s">
        <v>340</v>
      </c>
      <c r="C74" s="192" t="s">
        <v>403</v>
      </c>
      <c r="D74" s="219" t="str">
        <f>'Below Grade Walls &amp; Slabs'!D162</f>
        <v>Baylon &amp; Kennedy, https://web.ornl.gov/sci/buildings/conf-archive/2007%20B10%20papers/092_Baylon.pdf</v>
      </c>
      <c r="E74" s="145">
        <f>'Below Grade Walls &amp; Slabs'!J162</f>
        <v>3.7999999999999999E-2</v>
      </c>
      <c r="F74" s="145">
        <f>'Below Grade Walls &amp; Slabs'!K162</f>
        <v>0.33100000000000002</v>
      </c>
      <c r="G74" s="147" t="str">
        <f>'Below Grade Walls &amp; Slabs'!E162</f>
        <v>Added 2020 from reference</v>
      </c>
      <c r="H74" s="147"/>
    </row>
    <row r="75" spans="1:15" ht="14.1" customHeight="1" x14ac:dyDescent="0.2">
      <c r="A75" s="142">
        <f t="shared" si="9"/>
        <v>72</v>
      </c>
      <c r="B75" s="146" t="s">
        <v>340</v>
      </c>
      <c r="C75" s="192" t="s">
        <v>404</v>
      </c>
      <c r="D75" s="219" t="str">
        <f>'Below Grade Walls &amp; Slabs'!D163</f>
        <v>WSU</v>
      </c>
      <c r="E75" s="145">
        <f>'Below Grade Walls &amp; Slabs'!J163</f>
        <v>3.7999999999999999E-2</v>
      </c>
      <c r="F75" s="145">
        <f>'Below Grade Walls &amp; Slabs'!K163</f>
        <v>0.63</v>
      </c>
      <c r="G75" s="147" t="str">
        <f>'Below Grade Walls &amp; Slabs'!E163</f>
        <v>Updated to WSEC 2018</v>
      </c>
      <c r="H75" s="147"/>
    </row>
    <row r="76" spans="1:15" ht="14.1" customHeight="1" x14ac:dyDescent="0.2">
      <c r="A76" s="142">
        <f t="shared" si="9"/>
        <v>73</v>
      </c>
      <c r="B76" s="146" t="s">
        <v>340</v>
      </c>
      <c r="C76" s="192" t="s">
        <v>405</v>
      </c>
      <c r="D76" s="219" t="str">
        <f>'Below Grade Walls &amp; Slabs'!D164</f>
        <v>WSU</v>
      </c>
      <c r="E76" s="145">
        <f>'Below Grade Walls &amp; Slabs'!J164</f>
        <v>0.04</v>
      </c>
      <c r="F76" s="145">
        <f>'Below Grade Walls &amp; Slabs'!K164</f>
        <v>0.56000000000000005</v>
      </c>
      <c r="G76" s="147" t="str">
        <f>'Below Grade Walls &amp; Slabs'!E164</f>
        <v>Updated to WSEC 2018</v>
      </c>
      <c r="H76" s="147"/>
    </row>
    <row r="77" spans="1:15" ht="14.1" customHeight="1" x14ac:dyDescent="0.2">
      <c r="A77" s="142">
        <f t="shared" si="9"/>
        <v>74</v>
      </c>
      <c r="B77" s="146" t="s">
        <v>340</v>
      </c>
      <c r="C77" s="192" t="s">
        <v>406</v>
      </c>
      <c r="D77" s="219" t="str">
        <f>'Below Grade Walls &amp; Slabs'!D165</f>
        <v>10-1</v>
      </c>
      <c r="E77" s="145">
        <f>'Below Grade Walls &amp; Slabs'!J165</f>
        <v>0.03</v>
      </c>
      <c r="F77" s="145">
        <f>'Below Grade Walls &amp; Slabs'!K165</f>
        <v>0.63200000000000001</v>
      </c>
      <c r="G77" s="147" t="str">
        <f>'Below Grade Walls &amp; Slabs'!E165</f>
        <v>Added in  WSEC 2018</v>
      </c>
      <c r="H77" s="147"/>
    </row>
    <row r="78" spans="1:15" ht="14.1" customHeight="1" x14ac:dyDescent="0.2">
      <c r="A78" s="142">
        <f t="shared" si="9"/>
        <v>75</v>
      </c>
      <c r="B78" s="146" t="s">
        <v>340</v>
      </c>
      <c r="C78" s="192" t="s">
        <v>407</v>
      </c>
      <c r="D78" s="219" t="str">
        <f>'Below Grade Walls &amp; Slabs'!D166</f>
        <v>10-1</v>
      </c>
      <c r="E78" s="145">
        <f>'Below Grade Walls &amp; Slabs'!J166</f>
        <v>3.1E-2</v>
      </c>
      <c r="F78" s="145">
        <f>'Below Grade Walls &amp; Slabs'!K166</f>
        <v>0.56000000000000005</v>
      </c>
      <c r="G78" s="147" t="str">
        <f>'Below Grade Walls &amp; Slabs'!E166</f>
        <v>Added in  WSEC 2018</v>
      </c>
      <c r="H78" s="147"/>
    </row>
    <row r="79" spans="1:15" ht="14.1" customHeight="1" x14ac:dyDescent="0.2">
      <c r="A79" s="142">
        <f t="shared" si="9"/>
        <v>76</v>
      </c>
      <c r="B79" s="146" t="s">
        <v>340</v>
      </c>
      <c r="C79" s="192" t="s">
        <v>408</v>
      </c>
      <c r="D79" s="219" t="str">
        <f>'Below Grade Walls &amp; Slabs'!D167</f>
        <v>10-1</v>
      </c>
      <c r="E79" s="145">
        <f>'Below Grade Walls &amp; Slabs'!J167</f>
        <v>2.7E-2</v>
      </c>
      <c r="F79" s="145">
        <f>'Below Grade Walls &amp; Slabs'!K167</f>
        <v>0.63</v>
      </c>
      <c r="G79" s="147" t="str">
        <f>'Below Grade Walls &amp; Slabs'!E167</f>
        <v>Added in  WSEC 2018</v>
      </c>
      <c r="H79" s="147"/>
    </row>
    <row r="80" spans="1:15" ht="14.1" customHeight="1" x14ac:dyDescent="0.2">
      <c r="A80" s="142">
        <f t="shared" si="9"/>
        <v>77</v>
      </c>
      <c r="B80" s="146" t="s">
        <v>340</v>
      </c>
      <c r="C80" s="192" t="s">
        <v>409</v>
      </c>
      <c r="D80" s="219" t="str">
        <f>'Below Grade Walls &amp; Slabs'!D168</f>
        <v>10-1</v>
      </c>
      <c r="E80" s="145">
        <f>'Below Grade Walls &amp; Slabs'!J168</f>
        <v>2.9000000000000001E-2</v>
      </c>
      <c r="F80" s="145">
        <f>'Below Grade Walls &amp; Slabs'!K168</f>
        <v>0.56000000000000005</v>
      </c>
      <c r="G80" s="147" t="str">
        <f>'Below Grade Walls &amp; Slabs'!E168</f>
        <v>Added in  WSEC 2018</v>
      </c>
      <c r="H80" s="147"/>
    </row>
    <row r="81" spans="1:8" ht="14.1" customHeight="1" x14ac:dyDescent="0.2">
      <c r="A81" s="142">
        <f t="shared" si="9"/>
        <v>78</v>
      </c>
      <c r="B81" s="146" t="s">
        <v>340</v>
      </c>
      <c r="C81" s="147" t="s">
        <v>410</v>
      </c>
      <c r="D81" s="219" t="str">
        <f>'Below Grade Walls &amp; Slabs'!D169</f>
        <v>Baylon &amp; Kennedy, https://web.ornl.gov/sci/buildings/conf-archive/2007%20B10%20papers/092_Baylon.pdf</v>
      </c>
      <c r="E81" s="145">
        <f>'Below Grade Walls &amp; Slabs'!J169</f>
        <v>3.2000000000000001E-2</v>
      </c>
      <c r="F81" s="145">
        <f>'Below Grade Walls &amp; Slabs'!K169</f>
        <v>0.33300000000000002</v>
      </c>
      <c r="G81" s="147" t="str">
        <f>'Below Grade Walls &amp; Slabs'!E169</f>
        <v>Added 2020 from reference</v>
      </c>
      <c r="H81" s="147"/>
    </row>
    <row r="82" spans="1:8" ht="13.5" customHeight="1" x14ac:dyDescent="0.2">
      <c r="A82" s="142">
        <f t="shared" si="9"/>
        <v>79</v>
      </c>
      <c r="B82" s="146" t="s">
        <v>340</v>
      </c>
      <c r="C82" s="147" t="s">
        <v>411</v>
      </c>
      <c r="D82" s="219" t="str">
        <f>'Below Grade Walls &amp; Slabs'!D170</f>
        <v>Baylon &amp; Kennedy, https://web.ornl.gov/sci/buildings/conf-archive/2007%20B10%20papers/092_Baylon.pdf</v>
      </c>
      <c r="E82" s="145">
        <f>'Below Grade Walls &amp; Slabs'!J170</f>
        <v>3.5999999999999997E-2</v>
      </c>
      <c r="F82" s="145">
        <f>'Below Grade Walls &amp; Slabs'!K170</f>
        <v>0.55700000000000005</v>
      </c>
      <c r="G82" s="147" t="str">
        <f>'Below Grade Walls &amp; Slabs'!E170</f>
        <v>Added 2020 from reference</v>
      </c>
      <c r="H82" s="147"/>
    </row>
    <row r="83" spans="1:8" ht="13.5" customHeight="1" x14ac:dyDescent="0.2">
      <c r="A83" s="142">
        <f t="shared" si="9"/>
        <v>80</v>
      </c>
      <c r="B83" s="195" t="s">
        <v>340</v>
      </c>
      <c r="C83" s="196" t="s">
        <v>412</v>
      </c>
      <c r="D83" s="224" t="str">
        <f>'Below Grade Walls &amp; Slabs'!D171</f>
        <v>Baylon &amp; Kennedy, https://web.ornl.gov/sci/buildings/conf-archive/2007%20B10%20papers/092_Baylon.pdf</v>
      </c>
      <c r="E83" s="197">
        <f>'Below Grade Walls &amp; Slabs'!J171</f>
        <v>3.7999999999999999E-2</v>
      </c>
      <c r="F83" s="197">
        <f>'Below Grade Walls &amp; Slabs'!K171</f>
        <v>0.33100000000000002</v>
      </c>
      <c r="G83" s="198" t="str">
        <f>'Below Grade Walls &amp; Slabs'!E171</f>
        <v>Added 2020 from reference</v>
      </c>
      <c r="H83" s="147"/>
    </row>
    <row r="84" spans="1:8" ht="14.1" customHeight="1" x14ac:dyDescent="0.2">
      <c r="A84" s="142">
        <f t="shared" si="9"/>
        <v>81</v>
      </c>
      <c r="B84" s="184" t="s">
        <v>341</v>
      </c>
      <c r="C84" s="185" t="str">
        <f>'Below Grade Walls &amp; Slabs'!L144</f>
        <v>R0  Uninsulated, 7' depth</v>
      </c>
      <c r="D84" s="185" t="str">
        <f>'Below Grade Walls &amp; Slabs'!D144</f>
        <v>10-1</v>
      </c>
      <c r="E84" s="186">
        <f>'Below Grade Walls &amp; Slabs'!M144</f>
        <v>0.185</v>
      </c>
      <c r="F84" s="186">
        <f>'Below Grade Walls &amp; Slabs'!N144</f>
        <v>0.43</v>
      </c>
      <c r="G84" s="187" t="str">
        <f>'Below Grade Walls &amp; Slabs'!E144</f>
        <v>Updated to WSEC 2018</v>
      </c>
    </row>
    <row r="85" spans="1:8" ht="14.1" customHeight="1" x14ac:dyDescent="0.2">
      <c r="A85" s="142">
        <f t="shared" si="9"/>
        <v>82</v>
      </c>
      <c r="B85" s="184" t="s">
        <v>341</v>
      </c>
      <c r="C85" s="185" t="str">
        <f>'Below Grade Walls &amp; Slabs'!L145</f>
        <v>R10 Foam Ext, 7' depth</v>
      </c>
      <c r="D85" s="185" t="str">
        <f>'Below Grade Walls &amp; Slabs'!D145</f>
        <v>10-1</v>
      </c>
      <c r="E85" s="186">
        <f>'Below Grade Walls &amp; Slabs'!M145</f>
        <v>5.8000000000000003E-2</v>
      </c>
      <c r="F85" s="186">
        <f>'Below Grade Walls &amp; Slabs'!N145</f>
        <v>0.47</v>
      </c>
      <c r="G85" s="187" t="str">
        <f>'Below Grade Walls &amp; Slabs'!E145</f>
        <v>Updated to WSEC 2018</v>
      </c>
    </row>
    <row r="86" spans="1:8" ht="14.1" customHeight="1" x14ac:dyDescent="0.2">
      <c r="A86" s="142">
        <f t="shared" si="9"/>
        <v>83</v>
      </c>
      <c r="B86" s="184" t="s">
        <v>341</v>
      </c>
      <c r="C86" s="185" t="str">
        <f>'Below Grade Walls &amp; Slabs'!L146</f>
        <v>R10 Foam Ext w/TB, R10 Full Underslab, 7' depth</v>
      </c>
      <c r="D86" s="185" t="str">
        <f>'Below Grade Walls &amp; Slabs'!D146</f>
        <v>Baylon &amp; Kennedy, https://web.ornl.gov/sci/buildings/conf-archive/2007%20B10%20papers/092_Baylon.pdf</v>
      </c>
      <c r="E86" s="186">
        <f>'Below Grade Walls &amp; Slabs'!M146</f>
        <v>5.5E-2</v>
      </c>
      <c r="F86" s="186">
        <f>'Below Grade Walls &amp; Slabs'!N146</f>
        <v>0.29299999999999998</v>
      </c>
      <c r="G86" s="187" t="str">
        <f>'Below Grade Walls &amp; Slabs'!E146</f>
        <v>Added 2020</v>
      </c>
    </row>
    <row r="87" spans="1:8" ht="14.1" customHeight="1" x14ac:dyDescent="0.2">
      <c r="A87" s="142">
        <f t="shared" si="9"/>
        <v>84</v>
      </c>
      <c r="B87" s="184" t="s">
        <v>341</v>
      </c>
      <c r="C87" s="185" t="str">
        <f>'Below Grade Walls &amp; Slabs'!L147</f>
        <v>R11 Batt, 7' depth</v>
      </c>
      <c r="D87" s="185" t="str">
        <f>'Below Grade Walls &amp; Slabs'!D147</f>
        <v>10-1</v>
      </c>
      <c r="E87" s="186">
        <f>'Below Grade Walls &amp; Slabs'!M147</f>
        <v>5.0999999999999997E-2</v>
      </c>
      <c r="F87" s="186">
        <f>'Below Grade Walls &amp; Slabs'!N147</f>
        <v>0.54100000000000004</v>
      </c>
      <c r="G87" s="187" t="str">
        <f>'Below Grade Walls &amp; Slabs'!E147</f>
        <v>Updated to WSEC 2018</v>
      </c>
    </row>
    <row r="88" spans="1:8" ht="14.1" customHeight="1" x14ac:dyDescent="0.2">
      <c r="A88" s="142">
        <f t="shared" si="9"/>
        <v>85</v>
      </c>
      <c r="B88" s="184" t="s">
        <v>341</v>
      </c>
      <c r="C88" s="185" t="str">
        <f>'Below Grade Walls &amp; Slabs'!L148</f>
        <v>R11 Batt w/TB, 7' depth</v>
      </c>
      <c r="D88" s="185" t="str">
        <f>'Below Grade Walls &amp; Slabs'!D148</f>
        <v>10-1</v>
      </c>
      <c r="E88" s="186">
        <f>'Below Grade Walls &amp; Slabs'!M148</f>
        <v>5.2999999999999999E-2</v>
      </c>
      <c r="F88" s="186">
        <f>'Below Grade Walls &amp; Slabs'!N148</f>
        <v>0.49</v>
      </c>
      <c r="G88" s="187" t="str">
        <f>'Below Grade Walls &amp; Slabs'!E148</f>
        <v>Updated to WSEC 2018</v>
      </c>
    </row>
    <row r="89" spans="1:8" ht="14.1" customHeight="1" x14ac:dyDescent="0.2">
      <c r="A89" s="142">
        <f t="shared" si="9"/>
        <v>86</v>
      </c>
      <c r="B89" s="184" t="s">
        <v>341</v>
      </c>
      <c r="C89" s="185" t="str">
        <f>'Below Grade Walls &amp; Slabs'!L149</f>
        <v>R11 Batt + R5 ci, 7' depth</v>
      </c>
      <c r="D89" s="185" t="str">
        <f>'Below Grade Walls &amp; Slabs'!D149</f>
        <v>Baylon &amp; Kennedy, https://web.ornl.gov/sci/buildings/conf-archive/2007%20B10%20papers/092_Baylon.pdf</v>
      </c>
      <c r="E89" s="186">
        <f>'Below Grade Walls &amp; Slabs'!M149</f>
        <v>3.6999999999999998E-2</v>
      </c>
      <c r="F89" s="186">
        <f>'Below Grade Walls &amp; Slabs'!N149</f>
        <v>0.55300000000000005</v>
      </c>
      <c r="G89" s="187" t="str">
        <f>'Below Grade Walls &amp; Slabs'!E149</f>
        <v>Added 2023 from reference</v>
      </c>
    </row>
    <row r="90" spans="1:8" ht="14.1" customHeight="1" x14ac:dyDescent="0.2">
      <c r="A90" s="142">
        <f t="shared" si="9"/>
        <v>87</v>
      </c>
      <c r="B90" s="184" t="s">
        <v>341</v>
      </c>
      <c r="C90" s="185" t="str">
        <f>'Below Grade Walls &amp; Slabs'!L150</f>
        <v>R11 Batt + R5 ci w/TB, 7' depth</v>
      </c>
      <c r="D90" s="185" t="str">
        <f>'Below Grade Walls &amp; Slabs'!D150</f>
        <v>Baylon &amp; Kennedy, https://web.ornl.gov/sci/buildings/conf-archive/2007%20B10%20papers/092_Baylon.pdf</v>
      </c>
      <c r="E90" s="186">
        <f>'Below Grade Walls &amp; Slabs'!M150</f>
        <v>3.7999999999999999E-2</v>
      </c>
      <c r="F90" s="186">
        <f>'Below Grade Walls &amp; Slabs'!N150</f>
        <v>0.499</v>
      </c>
      <c r="G90" s="187" t="str">
        <f>'Below Grade Walls &amp; Slabs'!E150</f>
        <v>Added 2020 from reference</v>
      </c>
    </row>
    <row r="91" spans="1:8" ht="14.1" customHeight="1" x14ac:dyDescent="0.2">
      <c r="A91" s="142">
        <f t="shared" si="9"/>
        <v>88</v>
      </c>
      <c r="B91" s="184" t="s">
        <v>341</v>
      </c>
      <c r="C91" s="185" t="str">
        <f>'Below Grade Walls &amp; Slabs'!L151</f>
        <v>R11 Batt + R5 ci R10 Fully Underslab, 7' depth</v>
      </c>
      <c r="D91" s="185" t="str">
        <f>'Below Grade Walls &amp; Slabs'!D151</f>
        <v>Baylon &amp; Kennedy, https://web.ornl.gov/sci/buildings/conf-archive/2007%20B10%20papers/092_Baylon.pdf</v>
      </c>
      <c r="E91" s="186">
        <f>'Below Grade Walls &amp; Slabs'!M151</f>
        <v>0.04</v>
      </c>
      <c r="F91" s="186">
        <f>'Below Grade Walls &amp; Slabs'!N151</f>
        <v>0.30099999999999999</v>
      </c>
      <c r="G91" s="187" t="str">
        <f>'Below Grade Walls &amp; Slabs'!E151</f>
        <v>Added 2020 from reference</v>
      </c>
    </row>
    <row r="92" spans="1:8" ht="14.1" customHeight="1" x14ac:dyDescent="0.2">
      <c r="A92" s="142">
        <f t="shared" si="9"/>
        <v>89</v>
      </c>
      <c r="B92" s="184" t="s">
        <v>341</v>
      </c>
      <c r="C92" s="185" t="str">
        <f>'Below Grade Walls &amp; Slabs'!L152</f>
        <v>R12 Foam Ext, 7' depth</v>
      </c>
      <c r="D92" s="185" t="str">
        <f>'Below Grade Walls &amp; Slabs'!D152</f>
        <v>10-1</v>
      </c>
      <c r="E92" s="186">
        <f>'Below Grade Walls &amp; Slabs'!M152</f>
        <v>0.05</v>
      </c>
      <c r="F92" s="186">
        <f>'Below Grade Walls &amp; Slabs'!N152</f>
        <v>0.42</v>
      </c>
      <c r="G92" s="187" t="str">
        <f>'Below Grade Walls &amp; Slabs'!E152</f>
        <v>Updated to WSEC 2018</v>
      </c>
    </row>
    <row r="93" spans="1:8" ht="14.1" customHeight="1" x14ac:dyDescent="0.2">
      <c r="A93" s="142">
        <f t="shared" si="9"/>
        <v>90</v>
      </c>
      <c r="B93" s="184" t="s">
        <v>341</v>
      </c>
      <c r="C93" s="185" t="str">
        <f>'Below Grade Walls &amp; Slabs'!L153</f>
        <v>R13 Batt, 7' depth</v>
      </c>
      <c r="D93" s="185" t="str">
        <f>'Below Grade Walls &amp; Slabs'!D153</f>
        <v>WSU</v>
      </c>
      <c r="E93" s="186">
        <f>'Below Grade Walls &amp; Slabs'!M153</f>
        <v>4.6004999999999997E-2</v>
      </c>
      <c r="F93" s="186">
        <f>'Below Grade Walls &amp; Slabs'!N153</f>
        <v>0.54066700000000001</v>
      </c>
      <c r="G93" s="187" t="str">
        <f>'Below Grade Walls &amp; Slabs'!E153</f>
        <v>Interpolated between R11 and R19</v>
      </c>
    </row>
    <row r="94" spans="1:8" ht="14.1" customHeight="1" x14ac:dyDescent="0.2">
      <c r="A94" s="142">
        <f t="shared" si="9"/>
        <v>91</v>
      </c>
      <c r="B94" s="184" t="s">
        <v>341</v>
      </c>
      <c r="C94" s="185" t="str">
        <f>'Below Grade Walls &amp; Slabs'!L154</f>
        <v>R13 Batt w/TB , 7' depth</v>
      </c>
      <c r="D94" s="185" t="str">
        <f>'Below Grade Walls &amp; Slabs'!D154</f>
        <v>WSU</v>
      </c>
      <c r="E94" s="186">
        <f>'Below Grade Walls &amp; Slabs'!M154</f>
        <v>4.7671999999999999E-2</v>
      </c>
      <c r="F94" s="186">
        <f>'Below Grade Walls &amp; Slabs'!N154</f>
        <v>0.49333000000000005</v>
      </c>
      <c r="G94" s="187" t="str">
        <f>'Below Grade Walls &amp; Slabs'!E154</f>
        <v>Interpolated between R11 and R19</v>
      </c>
    </row>
    <row r="95" spans="1:8" ht="14.1" customHeight="1" x14ac:dyDescent="0.2">
      <c r="A95" s="142">
        <f t="shared" si="9"/>
        <v>92</v>
      </c>
      <c r="B95" s="184" t="s">
        <v>341</v>
      </c>
      <c r="C95" s="185" t="str">
        <f>'Below Grade Walls &amp; Slabs'!L155</f>
        <v>R13 Batt + R5 ci, 7' depth</v>
      </c>
      <c r="D95" s="185" t="str">
        <f>'Below Grade Walls &amp; Slabs'!D155</f>
        <v>WSU</v>
      </c>
      <c r="E95" s="186">
        <f>'Below Grade Walls &amp; Slabs'!M155</f>
        <v>3.4002999999999999E-2</v>
      </c>
      <c r="F95" s="186">
        <f>'Below Grade Walls &amp; Slabs'!N155</f>
        <v>0.55632999999999999</v>
      </c>
      <c r="G95" s="187" t="str">
        <f>'Below Grade Walls &amp; Slabs'!E155</f>
        <v>Interpolated between R11 and R19</v>
      </c>
    </row>
    <row r="96" spans="1:8" ht="14.1" customHeight="1" x14ac:dyDescent="0.2">
      <c r="A96" s="142">
        <f t="shared" si="9"/>
        <v>93</v>
      </c>
      <c r="B96" s="184" t="s">
        <v>341</v>
      </c>
      <c r="C96" s="185" t="str">
        <f>'Below Grade Walls &amp; Slabs'!L156</f>
        <v>R15 Batt, 7' depth</v>
      </c>
      <c r="D96" s="185" t="str">
        <f>'Below Grade Walls &amp; Slabs'!D156</f>
        <v>WSU</v>
      </c>
      <c r="E96" s="186">
        <f>'Below Grade Walls &amp; Slabs'!M156</f>
        <v>4.3499999999999997E-2</v>
      </c>
      <c r="F96" s="186">
        <f>'Below Grade Walls &amp; Slabs'!N156</f>
        <v>0.54049999999999998</v>
      </c>
      <c r="G96" s="187" t="str">
        <f>'Below Grade Walls &amp; Slabs'!E156</f>
        <v>Interpolated between R11 and R19</v>
      </c>
    </row>
    <row r="97" spans="1:7" ht="14.1" customHeight="1" x14ac:dyDescent="0.2">
      <c r="A97" s="142">
        <f t="shared" si="9"/>
        <v>94</v>
      </c>
      <c r="B97" s="184" t="s">
        <v>341</v>
      </c>
      <c r="C97" s="185" t="str">
        <f>'Below Grade Walls &amp; Slabs'!L157</f>
        <v>R15 Batt w/TB, 7' depth</v>
      </c>
      <c r="D97" s="185" t="str">
        <f>'Below Grade Walls &amp; Slabs'!D157</f>
        <v>WSU</v>
      </c>
      <c r="E97" s="186">
        <f>'Below Grade Walls &amp; Slabs'!M157</f>
        <v>4.4999999999999998E-2</v>
      </c>
      <c r="F97" s="186">
        <f>'Below Grade Walls &amp; Slabs'!N157</f>
        <v>0.495</v>
      </c>
      <c r="G97" s="187" t="str">
        <f>'Below Grade Walls &amp; Slabs'!E157</f>
        <v>Interpolated between R11 and R19</v>
      </c>
    </row>
    <row r="98" spans="1:7" ht="14.1" customHeight="1" x14ac:dyDescent="0.2">
      <c r="A98" s="142">
        <f t="shared" si="9"/>
        <v>95</v>
      </c>
      <c r="B98" s="184" t="s">
        <v>341</v>
      </c>
      <c r="C98" s="185" t="str">
        <f>'Below Grade Walls &amp; Slabs'!L158</f>
        <v>R19 Batt, 7' depth</v>
      </c>
      <c r="D98" s="185" t="str">
        <f>'Below Grade Walls &amp; Slabs'!D158</f>
        <v>10-1</v>
      </c>
      <c r="E98" s="186">
        <f>'Below Grade Walls &amp; Slabs'!M158</f>
        <v>3.5999999999999997E-2</v>
      </c>
      <c r="F98" s="186">
        <f>'Below Grade Walls &amp; Slabs'!N158</f>
        <v>0.54</v>
      </c>
      <c r="G98" s="187" t="str">
        <f>'Below Grade Walls &amp; Slabs'!E158</f>
        <v>Updated to WSEC 2018</v>
      </c>
    </row>
    <row r="99" spans="1:7" ht="14.1" customHeight="1" x14ac:dyDescent="0.2">
      <c r="A99" s="142">
        <f t="shared" si="9"/>
        <v>96</v>
      </c>
      <c r="B99" s="184" t="s">
        <v>341</v>
      </c>
      <c r="C99" s="185" t="str">
        <f>'Below Grade Walls &amp; Slabs'!L159</f>
        <v>R19 Batt w/TB, 7' depth</v>
      </c>
      <c r="D99" s="185" t="str">
        <f>'Below Grade Walls &amp; Slabs'!D159</f>
        <v>10-1</v>
      </c>
      <c r="E99" s="186">
        <f>'Below Grade Walls &amp; Slabs'!M159</f>
        <v>3.6999999999999998E-2</v>
      </c>
      <c r="F99" s="186">
        <f>'Below Grade Walls &amp; Slabs'!N159</f>
        <v>0.5</v>
      </c>
      <c r="G99" s="187" t="str">
        <f>'Below Grade Walls &amp; Slabs'!E159</f>
        <v>Updated to WSEC 2018</v>
      </c>
    </row>
    <row r="100" spans="1:7" ht="14.1" customHeight="1" x14ac:dyDescent="0.2">
      <c r="A100" s="142">
        <f t="shared" si="9"/>
        <v>97</v>
      </c>
      <c r="B100" s="184" t="s">
        <v>341</v>
      </c>
      <c r="C100" s="185" t="str">
        <f>'Below Grade Walls &amp; Slabs'!L160</f>
        <v>R19 Batt + R5 ci, 7' depth</v>
      </c>
      <c r="D100" s="185" t="str">
        <f>'Below Grade Walls &amp; Slabs'!D160</f>
        <v>Baylon &amp; Kennedy, https://web.ornl.gov/sci/buildings/conf-archive/2007%20B10%20papers/092_Baylon.pdf</v>
      </c>
      <c r="E100" s="186">
        <f>'Below Grade Walls &amp; Slabs'!M160</f>
        <v>2.8000000000000001E-2</v>
      </c>
      <c r="F100" s="186">
        <f>'Below Grade Walls &amp; Slabs'!N160</f>
        <v>0.56299999999999994</v>
      </c>
      <c r="G100" s="187" t="str">
        <f>'Below Grade Walls &amp; Slabs'!E160</f>
        <v>Added 2023 from reference</v>
      </c>
    </row>
    <row r="101" spans="1:7" ht="14.1" customHeight="1" x14ac:dyDescent="0.2">
      <c r="A101" s="142">
        <f t="shared" si="9"/>
        <v>98</v>
      </c>
      <c r="B101" s="184" t="s">
        <v>341</v>
      </c>
      <c r="C101" s="185" t="str">
        <f>'Below Grade Walls &amp; Slabs'!L161</f>
        <v>R19 Batt + R5 ci w/TB, 7' depth</v>
      </c>
      <c r="D101" s="185" t="str">
        <f>'Below Grade Walls &amp; Slabs'!D161</f>
        <v>Baylon &amp; Kennedy, https://web.ornl.gov/sci/buildings/conf-archive/2007%20B10%20papers/092_Baylon.pdf</v>
      </c>
      <c r="E101" s="186">
        <f>'Below Grade Walls &amp; Slabs'!M161</f>
        <v>2.9000000000000001E-2</v>
      </c>
      <c r="F101" s="186">
        <f>'Below Grade Walls &amp; Slabs'!N161</f>
        <v>0.50700000000000001</v>
      </c>
      <c r="G101" s="187" t="str">
        <f>'Below Grade Walls &amp; Slabs'!E161</f>
        <v>Added 2023 from reference</v>
      </c>
    </row>
    <row r="102" spans="1:7" ht="14.1" customHeight="1" x14ac:dyDescent="0.2">
      <c r="A102" s="142">
        <f t="shared" si="9"/>
        <v>99</v>
      </c>
      <c r="B102" s="184" t="s">
        <v>341</v>
      </c>
      <c r="C102" s="185" t="str">
        <f>'Below Grade Walls &amp; Slabs'!L162</f>
        <v>R20 Foam Ext w/TB, R10 Full Underslab, 7' depth</v>
      </c>
      <c r="D102" s="185" t="str">
        <f>'Below Grade Walls &amp; Slabs'!D162</f>
        <v>Baylon &amp; Kennedy, https://web.ornl.gov/sci/buildings/conf-archive/2007%20B10%20papers/092_Baylon.pdf</v>
      </c>
      <c r="E102" s="186">
        <f>'Below Grade Walls &amp; Slabs'!M162</f>
        <v>3.4000000000000002E-2</v>
      </c>
      <c r="F102" s="186">
        <f>'Below Grade Walls &amp; Slabs'!N162</f>
        <v>0.30399999999999999</v>
      </c>
      <c r="G102" s="187" t="str">
        <f>'Below Grade Walls &amp; Slabs'!E162</f>
        <v>Added 2020 from reference</v>
      </c>
    </row>
    <row r="103" spans="1:7" ht="14.1" customHeight="1" x14ac:dyDescent="0.2">
      <c r="A103" s="142">
        <f t="shared" si="9"/>
        <v>100</v>
      </c>
      <c r="B103" s="184" t="s">
        <v>341</v>
      </c>
      <c r="C103" s="185" t="str">
        <f>'Below Grade Walls &amp; Slabs'!L163</f>
        <v>R21 Batt, 7' depth</v>
      </c>
      <c r="D103" s="185" t="str">
        <f>'Below Grade Walls &amp; Slabs'!D163</f>
        <v>WSU</v>
      </c>
      <c r="E103" s="186">
        <f>'Below Grade Walls &amp; Slabs'!M163</f>
        <v>3.5000000000000003E-2</v>
      </c>
      <c r="F103" s="186">
        <f>'Below Grade Walls &amp; Slabs'!N163</f>
        <v>0.56000000000000005</v>
      </c>
      <c r="G103" s="187" t="str">
        <f>'Below Grade Walls &amp; Slabs'!E163</f>
        <v>Updated to WSEC 2018</v>
      </c>
    </row>
    <row r="104" spans="1:7" ht="14.1" customHeight="1" x14ac:dyDescent="0.2">
      <c r="A104" s="142">
        <f t="shared" si="9"/>
        <v>101</v>
      </c>
      <c r="B104" s="184" t="s">
        <v>341</v>
      </c>
      <c r="C104" s="185" t="str">
        <f>'Below Grade Walls &amp; Slabs'!L164</f>
        <v>R21 Batt w/TB, 7' depth</v>
      </c>
      <c r="D104" s="185" t="str">
        <f>'Below Grade Walls &amp; Slabs'!D164</f>
        <v>WSU</v>
      </c>
      <c r="E104" s="186">
        <f>'Below Grade Walls &amp; Slabs'!M164</f>
        <v>3.5000000000000003E-2</v>
      </c>
      <c r="F104" s="186">
        <f>'Below Grade Walls &amp; Slabs'!N164</f>
        <v>0.5</v>
      </c>
      <c r="G104" s="187" t="str">
        <f>'Below Grade Walls &amp; Slabs'!E164</f>
        <v>Updated to WSEC 2018</v>
      </c>
    </row>
    <row r="105" spans="1:7" ht="14.1" customHeight="1" x14ac:dyDescent="0.2">
      <c r="A105" s="142">
        <f t="shared" si="9"/>
        <v>102</v>
      </c>
      <c r="B105" s="184" t="s">
        <v>341</v>
      </c>
      <c r="C105" s="185" t="str">
        <f>'Below Grade Walls &amp; Slabs'!L165</f>
        <v>R21 Batt + R5 ci, 7' depth</v>
      </c>
      <c r="D105" s="185" t="str">
        <f>'Below Grade Walls &amp; Slabs'!D165</f>
        <v>10-1</v>
      </c>
      <c r="E105" s="186">
        <f>'Below Grade Walls &amp; Slabs'!M165</f>
        <v>2.7E-2</v>
      </c>
      <c r="F105" s="186">
        <f>'Below Grade Walls &amp; Slabs'!N165</f>
        <v>0.56000000000000005</v>
      </c>
      <c r="G105" s="187" t="str">
        <f>'Below Grade Walls &amp; Slabs'!E165</f>
        <v>Added in  WSEC 2018</v>
      </c>
    </row>
    <row r="106" spans="1:7" ht="14.1" customHeight="1" x14ac:dyDescent="0.2">
      <c r="A106" s="142">
        <f t="shared" si="9"/>
        <v>103</v>
      </c>
      <c r="B106" s="184" t="s">
        <v>341</v>
      </c>
      <c r="C106" s="185" t="str">
        <f>'Below Grade Walls &amp; Slabs'!L166</f>
        <v>R21 Batt + R5 ci w/TB, 7' depth</v>
      </c>
      <c r="D106" s="185" t="str">
        <f>'Below Grade Walls &amp; Slabs'!D166</f>
        <v>10-1</v>
      </c>
      <c r="E106" s="186">
        <f>'Below Grade Walls &amp; Slabs'!M166</f>
        <v>2.8000000000000001E-2</v>
      </c>
      <c r="F106" s="186">
        <f>'Below Grade Walls &amp; Slabs'!N166</f>
        <v>0.51</v>
      </c>
      <c r="G106" s="187" t="str">
        <f>'Below Grade Walls &amp; Slabs'!E166</f>
        <v>Added in  WSEC 2018</v>
      </c>
    </row>
    <row r="107" spans="1:7" ht="14.1" customHeight="1" x14ac:dyDescent="0.2">
      <c r="A107" s="142">
        <f t="shared" si="9"/>
        <v>104</v>
      </c>
      <c r="B107" s="184" t="s">
        <v>341</v>
      </c>
      <c r="C107" s="185" t="str">
        <f>'Below Grade Walls &amp; Slabs'!L167</f>
        <v>R21 Batt + R7 ci, 7' depth</v>
      </c>
      <c r="D107" s="185" t="str">
        <f>'Below Grade Walls &amp; Slabs'!D167</f>
        <v>10-1</v>
      </c>
      <c r="E107" s="186">
        <f>'Below Grade Walls &amp; Slabs'!M167</f>
        <v>2.5000000000000001E-2</v>
      </c>
      <c r="F107" s="186">
        <f>'Below Grade Walls &amp; Slabs'!N167</f>
        <v>0.56999999999999995</v>
      </c>
      <c r="G107" s="187" t="str">
        <f>'Below Grade Walls &amp; Slabs'!E167</f>
        <v>Added in  WSEC 2018</v>
      </c>
    </row>
    <row r="108" spans="1:7" ht="14.1" customHeight="1" x14ac:dyDescent="0.2">
      <c r="A108" s="142">
        <f t="shared" si="9"/>
        <v>105</v>
      </c>
      <c r="B108" s="184" t="s">
        <v>341</v>
      </c>
      <c r="C108" s="185" t="str">
        <f>'Below Grade Walls &amp; Slabs'!L168</f>
        <v>R21 Batt + R7 ci w/TB, 7' depth</v>
      </c>
      <c r="D108" s="185" t="str">
        <f>'Below Grade Walls &amp; Slabs'!D168</f>
        <v>10-1</v>
      </c>
      <c r="E108" s="186">
        <f>'Below Grade Walls &amp; Slabs'!M168</f>
        <v>2.5999999999999999E-2</v>
      </c>
      <c r="F108" s="186">
        <f>'Below Grade Walls &amp; Slabs'!N168</f>
        <v>0.56999999999999995</v>
      </c>
      <c r="G108" s="187" t="str">
        <f>'Below Grade Walls &amp; Slabs'!E168</f>
        <v>Added in  WSEC 2018</v>
      </c>
    </row>
    <row r="109" spans="1:7" ht="14.1" customHeight="1" x14ac:dyDescent="0.2">
      <c r="A109" s="142">
        <f t="shared" si="9"/>
        <v>106</v>
      </c>
      <c r="B109" s="184" t="s">
        <v>341</v>
      </c>
      <c r="C109" s="185" t="str">
        <f>'Below Grade Walls &amp; Slabs'!L169</f>
        <v>R21 Batt + R5 ci R10 Fully Underslab, 7' depth</v>
      </c>
      <c r="D109" s="185" t="str">
        <f>'Below Grade Walls &amp; Slabs'!D169</f>
        <v>Baylon &amp; Kennedy, https://web.ornl.gov/sci/buildings/conf-archive/2007%20B10%20papers/092_Baylon.pdf</v>
      </c>
      <c r="E109" s="186">
        <f>'Below Grade Walls &amp; Slabs'!M169</f>
        <v>2.9000000000000001E-2</v>
      </c>
      <c r="F109" s="186">
        <f>'Below Grade Walls &amp; Slabs'!N169</f>
        <v>0.307</v>
      </c>
      <c r="G109" s="187" t="str">
        <f>'Below Grade Walls &amp; Slabs'!E169</f>
        <v>Added 2020 from reference</v>
      </c>
    </row>
    <row r="110" spans="1:7" ht="14.1" customHeight="1" x14ac:dyDescent="0.2">
      <c r="A110" s="142">
        <f t="shared" si="9"/>
        <v>107</v>
      </c>
      <c r="B110" s="184" t="s">
        <v>341</v>
      </c>
      <c r="C110" s="185" t="str">
        <f>'Below Grade Walls &amp; Slabs'!L170</f>
        <v>R25 Batt w/TB, 7' depth</v>
      </c>
      <c r="D110" s="185" t="str">
        <f>'Below Grade Walls &amp; Slabs'!D170</f>
        <v>Baylon &amp; Kennedy, https://web.ornl.gov/sci/buildings/conf-archive/2007%20B10%20papers/092_Baylon.pdf</v>
      </c>
      <c r="E110" s="186">
        <f>'Below Grade Walls &amp; Slabs'!M170</f>
        <v>3.2000000000000001E-2</v>
      </c>
      <c r="F110" s="186">
        <f>'Below Grade Walls &amp; Slabs'!N170</f>
        <v>0.505</v>
      </c>
      <c r="G110" s="187" t="str">
        <f>'Below Grade Walls &amp; Slabs'!E170</f>
        <v>Added 2020 from reference</v>
      </c>
    </row>
    <row r="111" spans="1:7" ht="14.1" customHeight="1" x14ac:dyDescent="0.2">
      <c r="A111" s="142">
        <f t="shared" si="9"/>
        <v>108</v>
      </c>
      <c r="B111" s="184" t="s">
        <v>341</v>
      </c>
      <c r="C111" s="185" t="str">
        <f>'Below Grade Walls &amp; Slabs'!L171</f>
        <v>R25 Batt w/TB, R10 Full Underslab, 7' depth</v>
      </c>
      <c r="D111" s="185" t="str">
        <f>'Below Grade Walls &amp; Slabs'!D171</f>
        <v>Baylon &amp; Kennedy, https://web.ornl.gov/sci/buildings/conf-archive/2007%20B10%20papers/092_Baylon.pdf</v>
      </c>
      <c r="E111" s="186">
        <f>'Below Grade Walls &amp; Slabs'!M171</f>
        <v>3.4000000000000002E-2</v>
      </c>
      <c r="F111" s="186">
        <f>'Below Grade Walls &amp; Slabs'!N171</f>
        <v>0.30399999999999999</v>
      </c>
      <c r="G111" s="187" t="str">
        <f>'Below Grade Walls &amp; Slabs'!E171</f>
        <v>Added 2020 from reference</v>
      </c>
    </row>
    <row r="112" spans="1:7" ht="39.75" customHeight="1" x14ac:dyDescent="0.2">
      <c r="A112" s="142">
        <f>A111+1</f>
        <v>109</v>
      </c>
      <c r="B112" s="199" t="s">
        <v>413</v>
      </c>
      <c r="C112" s="183" t="s">
        <v>438</v>
      </c>
      <c r="D112" s="200"/>
      <c r="E112" s="201" t="s">
        <v>335</v>
      </c>
      <c r="F112" s="199" t="s">
        <v>336</v>
      </c>
      <c r="G112" s="140" t="s">
        <v>338</v>
      </c>
    </row>
    <row r="113" spans="1:15" ht="14.1" customHeight="1" x14ac:dyDescent="0.2">
      <c r="A113" s="142">
        <f t="shared" si="9"/>
        <v>110</v>
      </c>
      <c r="B113" s="202"/>
      <c r="C113" s="202" t="s">
        <v>414</v>
      </c>
      <c r="D113" s="203" t="s">
        <v>381</v>
      </c>
      <c r="E113" s="204">
        <v>0.05</v>
      </c>
      <c r="F113" s="205">
        <v>0.5</v>
      </c>
      <c r="G113" s="206"/>
      <c r="H113" s="177" t="str">
        <f t="shared" ref="H113:H120" si="10">IF(AND(C114&lt;&gt;"",C113=""),"Don't skip lines",IF(AND(OR(F113="",E113=""),C113&lt;&gt;""),"Enter U- and F-values",IF(AND(OR(F113&lt;&gt;"",E113&lt;&gt;""),C113=""),"Enter Description","")))</f>
        <v/>
      </c>
    </row>
    <row r="114" spans="1:15" ht="14.1" customHeight="1" x14ac:dyDescent="0.2">
      <c r="A114" s="142">
        <f t="shared" si="9"/>
        <v>111</v>
      </c>
      <c r="B114" s="202"/>
      <c r="C114" s="202"/>
      <c r="D114" s="203" t="s">
        <v>381</v>
      </c>
      <c r="E114" s="204"/>
      <c r="F114" s="205"/>
      <c r="G114" s="206"/>
      <c r="H114" s="177" t="str">
        <f t="shared" si="10"/>
        <v/>
      </c>
    </row>
    <row r="115" spans="1:15" ht="14.1" customHeight="1" x14ac:dyDescent="0.2">
      <c r="A115" s="142">
        <f t="shared" si="9"/>
        <v>112</v>
      </c>
      <c r="B115" s="202"/>
      <c r="C115" s="202"/>
      <c r="D115" s="203" t="s">
        <v>381</v>
      </c>
      <c r="E115" s="204"/>
      <c r="F115" s="205"/>
      <c r="G115" s="206"/>
      <c r="H115" s="177" t="str">
        <f t="shared" si="10"/>
        <v/>
      </c>
    </row>
    <row r="116" spans="1:15" ht="14.1" customHeight="1" x14ac:dyDescent="0.2">
      <c r="A116" s="142">
        <f t="shared" si="9"/>
        <v>113</v>
      </c>
      <c r="B116" s="202"/>
      <c r="C116" s="202"/>
      <c r="D116" s="203" t="s">
        <v>381</v>
      </c>
      <c r="E116" s="204"/>
      <c r="F116" s="205"/>
      <c r="G116" s="206"/>
      <c r="H116" s="177" t="str">
        <f t="shared" si="10"/>
        <v/>
      </c>
    </row>
    <row r="117" spans="1:15" ht="14.1" customHeight="1" x14ac:dyDescent="0.2">
      <c r="A117" s="142">
        <f t="shared" si="9"/>
        <v>114</v>
      </c>
      <c r="B117" s="202"/>
      <c r="C117" s="202"/>
      <c r="D117" s="203" t="s">
        <v>381</v>
      </c>
      <c r="E117" s="204"/>
      <c r="F117" s="205"/>
      <c r="G117" s="206"/>
      <c r="H117" s="177" t="str">
        <f t="shared" si="10"/>
        <v/>
      </c>
    </row>
    <row r="118" spans="1:15" ht="14.1" customHeight="1" x14ac:dyDescent="0.2">
      <c r="A118" s="142">
        <f t="shared" si="9"/>
        <v>115</v>
      </c>
      <c r="B118" s="202"/>
      <c r="C118" s="202"/>
      <c r="D118" s="203" t="s">
        <v>381</v>
      </c>
      <c r="E118" s="204"/>
      <c r="F118" s="205"/>
      <c r="G118" s="206"/>
      <c r="H118" s="177" t="str">
        <f t="shared" si="10"/>
        <v/>
      </c>
    </row>
    <row r="119" spans="1:15" ht="14.1" customHeight="1" x14ac:dyDescent="0.2">
      <c r="A119" s="142">
        <f t="shared" si="9"/>
        <v>116</v>
      </c>
      <c r="B119" s="202"/>
      <c r="C119" s="202"/>
      <c r="D119" s="203" t="s">
        <v>381</v>
      </c>
      <c r="E119" s="204"/>
      <c r="F119" s="205"/>
      <c r="G119" s="206"/>
      <c r="H119" s="177" t="str">
        <f t="shared" si="10"/>
        <v/>
      </c>
    </row>
    <row r="120" spans="1:15" ht="14.1" customHeight="1" x14ac:dyDescent="0.2">
      <c r="A120" s="142">
        <f t="shared" si="9"/>
        <v>117</v>
      </c>
      <c r="B120" s="202"/>
      <c r="C120" s="202"/>
      <c r="D120" s="203" t="s">
        <v>381</v>
      </c>
      <c r="E120" s="204"/>
      <c r="F120" s="205"/>
      <c r="G120" s="206"/>
      <c r="H120" s="177" t="str">
        <f t="shared" si="10"/>
        <v/>
      </c>
    </row>
    <row r="128" spans="1:15" ht="14.1" customHeight="1" x14ac:dyDescent="0.2">
      <c r="A128" s="173"/>
      <c r="B128" s="173"/>
      <c r="C128" s="174"/>
      <c r="D128" s="175"/>
      <c r="E128" s="175"/>
      <c r="F128" s="176"/>
      <c r="G128" s="174"/>
      <c r="H128" s="174"/>
      <c r="I128" s="174"/>
      <c r="J128" s="174"/>
      <c r="K128" s="174"/>
      <c r="L128" s="174"/>
      <c r="M128" s="174"/>
      <c r="N128" s="174"/>
      <c r="O128" s="174"/>
    </row>
    <row r="131" spans="1:14" ht="14.1" customHeight="1" x14ac:dyDescent="0.25">
      <c r="C131" s="237" t="s">
        <v>434</v>
      </c>
    </row>
    <row r="133" spans="1:14" ht="14.1" customHeight="1" x14ac:dyDescent="0.2">
      <c r="A133" s="137"/>
      <c r="C133" s="138" t="s">
        <v>333</v>
      </c>
      <c r="D133" s="139"/>
      <c r="E133" s="139"/>
      <c r="F133" s="238" t="s">
        <v>334</v>
      </c>
      <c r="G133" s="239" t="s">
        <v>335</v>
      </c>
      <c r="H133" s="239" t="s">
        <v>336</v>
      </c>
      <c r="I133" s="238" t="s">
        <v>334</v>
      </c>
      <c r="J133" s="239" t="s">
        <v>335</v>
      </c>
      <c r="K133" s="239" t="s">
        <v>336</v>
      </c>
      <c r="L133" s="238" t="s">
        <v>334</v>
      </c>
      <c r="M133" s="239" t="s">
        <v>335</v>
      </c>
      <c r="N133" s="240" t="s">
        <v>336</v>
      </c>
    </row>
    <row r="134" spans="1:14" ht="14.1" customHeight="1" x14ac:dyDescent="0.2">
      <c r="A134" s="142">
        <v>1</v>
      </c>
      <c r="C134" s="143"/>
      <c r="D134" s="144" t="s">
        <v>337</v>
      </c>
      <c r="E134" s="144" t="s">
        <v>338</v>
      </c>
      <c r="F134" s="241" t="s">
        <v>339</v>
      </c>
      <c r="G134" s="242"/>
      <c r="H134" s="242"/>
      <c r="I134" s="241" t="s">
        <v>340</v>
      </c>
      <c r="J134" s="244"/>
      <c r="K134" s="244"/>
      <c r="L134" s="241" t="s">
        <v>341</v>
      </c>
      <c r="M134" s="244"/>
      <c r="N134" s="245"/>
    </row>
    <row r="135" spans="1:14" ht="14.1" customHeight="1" x14ac:dyDescent="0.2">
      <c r="A135" s="142">
        <f t="shared" ref="A135:A180" si="11">A134+1</f>
        <v>2</v>
      </c>
      <c r="C135" s="148" t="s">
        <v>342</v>
      </c>
      <c r="D135" s="149"/>
      <c r="E135" s="149"/>
      <c r="F135" s="246"/>
      <c r="G135" s="242"/>
      <c r="H135" s="242"/>
      <c r="I135" s="247"/>
      <c r="J135" s="244"/>
      <c r="K135" s="244"/>
      <c r="L135" s="247"/>
      <c r="M135" s="244"/>
      <c r="N135" s="245"/>
    </row>
    <row r="136" spans="1:14" ht="14.1" customHeight="1" x14ac:dyDescent="0.2">
      <c r="A136" s="142">
        <f t="shared" si="11"/>
        <v>3</v>
      </c>
      <c r="C136" s="150" t="str">
        <f>C144</f>
        <v>R0  Uninsulated</v>
      </c>
      <c r="D136" s="145" t="str">
        <f t="shared" ref="D136:D142" si="12">VLOOKUP($C136,$C$144:$E$181,2,FALSE)</f>
        <v>10-1</v>
      </c>
      <c r="E136" s="145" t="str">
        <f t="shared" ref="E136:E142" si="13">VLOOKUP($C136,$C$144:$E$181,3,FALSE)</f>
        <v>Updated to WSEC 2018</v>
      </c>
      <c r="F136" s="248" t="str">
        <f t="shared" ref="F136:F142" si="14">CONCATENATE($C136,", ",F$134)</f>
        <v>R0  Uninsulated, 2' depth</v>
      </c>
      <c r="G136" s="242">
        <f t="shared" ref="G136:G142" si="15">VLOOKUP($F136,$F$144:$H$181,2,FALSE)</f>
        <v>0.33100000000000002</v>
      </c>
      <c r="H136" s="242">
        <f t="shared" ref="H136:H142" si="16">VLOOKUP($F136,$F$144:$H$181,3,FALSE)</f>
        <v>0.57999999999999996</v>
      </c>
      <c r="I136" s="264" t="str">
        <f t="shared" ref="I136:I142" si="17">CONCATENATE($C136,", ",I$134)</f>
        <v>R0  Uninsulated, 3.5' depth</v>
      </c>
      <c r="J136" s="242">
        <f t="shared" ref="J136:J142" si="18">VLOOKUP($I136,$I$144:$K$181,2,FALSE)</f>
        <v>0.27100000000000002</v>
      </c>
      <c r="K136" s="242">
        <f t="shared" ref="K136:K142" si="19">VLOOKUP($I136,$I$144:$K$181,3,FALSE)</f>
        <v>0.51</v>
      </c>
      <c r="L136" s="249" t="str">
        <f t="shared" ref="L136:L142" si="20">CONCATENATE($C136,", ",L$134)</f>
        <v>R0  Uninsulated, 7' depth</v>
      </c>
      <c r="M136" s="242">
        <f t="shared" ref="M136:M142" si="21">VLOOKUP($L136,$L$144:$N$181,2,FALSE)</f>
        <v>0.185</v>
      </c>
      <c r="N136" s="243">
        <f t="shared" ref="N136:N142" si="22">VLOOKUP($L136,$L$144:$N$181,3,FALSE)</f>
        <v>0.43</v>
      </c>
    </row>
    <row r="137" spans="1:14" ht="14.1" customHeight="1" x14ac:dyDescent="0.2">
      <c r="A137" s="142">
        <f t="shared" si="11"/>
        <v>4</v>
      </c>
      <c r="C137" s="150" t="str">
        <f>C145</f>
        <v>R10 Foam Ext</v>
      </c>
      <c r="D137" s="145" t="str">
        <f t="shared" si="12"/>
        <v>10-1</v>
      </c>
      <c r="E137" s="145" t="str">
        <f t="shared" si="13"/>
        <v>Updated to WSEC 2018</v>
      </c>
      <c r="F137" s="248" t="str">
        <f t="shared" si="14"/>
        <v>R10 Foam Ext, 2' depth</v>
      </c>
      <c r="G137" s="242">
        <f t="shared" si="15"/>
        <v>8.8999999999999996E-2</v>
      </c>
      <c r="H137" s="242">
        <f t="shared" si="16"/>
        <v>0.56000000000000005</v>
      </c>
      <c r="I137" s="264" t="str">
        <f t="shared" si="17"/>
        <v>R10 Foam Ext, 3.5' depth</v>
      </c>
      <c r="J137" s="242">
        <f t="shared" si="18"/>
        <v>7.4999999999999997E-2</v>
      </c>
      <c r="K137" s="242">
        <f t="shared" si="19"/>
        <v>0.52</v>
      </c>
      <c r="L137" s="249" t="str">
        <f t="shared" si="20"/>
        <v>R10 Foam Ext, 7' depth</v>
      </c>
      <c r="M137" s="242">
        <f t="shared" si="21"/>
        <v>5.8000000000000003E-2</v>
      </c>
      <c r="N137" s="243">
        <f t="shared" si="22"/>
        <v>0.47</v>
      </c>
    </row>
    <row r="138" spans="1:14" ht="14.1" customHeight="1" x14ac:dyDescent="0.2">
      <c r="A138" s="142">
        <f t="shared" si="11"/>
        <v>5</v>
      </c>
      <c r="C138" s="150" t="str">
        <f>C147</f>
        <v>R11 Batt</v>
      </c>
      <c r="D138" s="145" t="str">
        <f t="shared" si="12"/>
        <v>10-1</v>
      </c>
      <c r="E138" s="145" t="str">
        <f t="shared" si="13"/>
        <v>Updated to WSEC 2018</v>
      </c>
      <c r="F138" s="248" t="str">
        <f t="shared" si="14"/>
        <v>R11 Batt, 2' depth</v>
      </c>
      <c r="G138" s="242">
        <f t="shared" si="15"/>
        <v>6.3E-2</v>
      </c>
      <c r="H138" s="242">
        <f t="shared" si="16"/>
        <v>0.67</v>
      </c>
      <c r="I138" s="264" t="str">
        <f t="shared" si="17"/>
        <v>R11 Batt, 3.5' depth</v>
      </c>
      <c r="J138" s="242">
        <f t="shared" si="18"/>
        <v>5.8000000000000003E-2</v>
      </c>
      <c r="K138" s="242">
        <f t="shared" si="19"/>
        <v>0.61</v>
      </c>
      <c r="L138" s="249" t="str">
        <f t="shared" si="20"/>
        <v>R11 Batt, 7' depth</v>
      </c>
      <c r="M138" s="242">
        <f t="shared" si="21"/>
        <v>5.0999999999999997E-2</v>
      </c>
      <c r="N138" s="243">
        <f t="shared" si="22"/>
        <v>0.54100000000000004</v>
      </c>
    </row>
    <row r="139" spans="1:14" ht="14.1" customHeight="1" x14ac:dyDescent="0.2">
      <c r="A139" s="142">
        <f t="shared" si="11"/>
        <v>6</v>
      </c>
      <c r="C139" s="150" t="str">
        <f>C152</f>
        <v>R12 Foam Ext</v>
      </c>
      <c r="D139" s="145" t="str">
        <f t="shared" si="12"/>
        <v>10-1</v>
      </c>
      <c r="E139" s="145" t="str">
        <f t="shared" si="13"/>
        <v>Updated to WSEC 2018</v>
      </c>
      <c r="F139" s="248" t="str">
        <f t="shared" si="14"/>
        <v>R12 Foam Ext, 2' depth</v>
      </c>
      <c r="G139" s="242">
        <f t="shared" si="15"/>
        <v>0.61</v>
      </c>
      <c r="H139" s="242">
        <f t="shared" si="16"/>
        <v>0.6</v>
      </c>
      <c r="I139" s="264" t="str">
        <f t="shared" si="17"/>
        <v>R12 Foam Ext, 3.5' depth</v>
      </c>
      <c r="J139" s="242">
        <f t="shared" si="18"/>
        <v>5.7000000000000002E-2</v>
      </c>
      <c r="K139" s="242">
        <f t="shared" si="19"/>
        <v>0.56999999999999995</v>
      </c>
      <c r="L139" s="249" t="str">
        <f t="shared" si="20"/>
        <v>R12 Foam Ext, 7' depth</v>
      </c>
      <c r="M139" s="242">
        <f t="shared" si="21"/>
        <v>0.05</v>
      </c>
      <c r="N139" s="243">
        <f t="shared" si="22"/>
        <v>0.42</v>
      </c>
    </row>
    <row r="140" spans="1:14" ht="14.1" customHeight="1" x14ac:dyDescent="0.2">
      <c r="A140" s="142">
        <f t="shared" si="11"/>
        <v>7</v>
      </c>
      <c r="C140" s="150" t="str">
        <f>C146</f>
        <v>R10 Foam Ext w/TB, R10 Full Underslab</v>
      </c>
      <c r="D140" s="145" t="str">
        <f t="shared" si="12"/>
        <v>Baylon &amp; Kennedy, https://web.ornl.gov/sci/buildings/conf-archive/2007%20B10%20papers/092_Baylon.pdf</v>
      </c>
      <c r="E140" s="145" t="str">
        <f t="shared" si="13"/>
        <v>Added 2020</v>
      </c>
      <c r="F140" s="248" t="str">
        <f t="shared" si="14"/>
        <v>R10 Foam Ext w/TB, R10 Full Underslab, 2' depth</v>
      </c>
      <c r="G140" s="242">
        <f t="shared" si="15"/>
        <v>6.8000000000000005E-2</v>
      </c>
      <c r="H140" s="242">
        <f t="shared" si="16"/>
        <v>0.34499999999999997</v>
      </c>
      <c r="I140" s="264" t="str">
        <f t="shared" si="17"/>
        <v>R10 Foam Ext w/TB, R10 Full Underslab, 3.5' depth</v>
      </c>
      <c r="J140" s="242">
        <f t="shared" si="18"/>
        <v>6.4000000000000001E-2</v>
      </c>
      <c r="K140" s="242">
        <f t="shared" si="19"/>
        <v>0.32400000000000001</v>
      </c>
      <c r="L140" s="249" t="str">
        <f t="shared" si="20"/>
        <v>R10 Foam Ext w/TB, R10 Full Underslab, 7' depth</v>
      </c>
      <c r="M140" s="242">
        <f t="shared" si="21"/>
        <v>5.5E-2</v>
      </c>
      <c r="N140" s="243">
        <f t="shared" si="22"/>
        <v>0.29299999999999998</v>
      </c>
    </row>
    <row r="141" spans="1:14" ht="14.1" customHeight="1" x14ac:dyDescent="0.2">
      <c r="A141" s="142">
        <f t="shared" si="11"/>
        <v>8</v>
      </c>
      <c r="C141" s="150" t="str">
        <f>C162</f>
        <v>R20 Foam Ext w/TB, R10 Full Underslab</v>
      </c>
      <c r="D141" s="145" t="str">
        <f t="shared" si="12"/>
        <v>Baylon &amp; Kennedy, https://web.ornl.gov/sci/buildings/conf-archive/2007%20B10%20papers/092_Baylon.pdf</v>
      </c>
      <c r="E141" s="145" t="str">
        <f t="shared" si="13"/>
        <v>Added 2020 from reference</v>
      </c>
      <c r="F141" s="248" t="str">
        <f t="shared" si="14"/>
        <v>R20 Foam Ext w/TB, R10 Full Underslab, 2' depth</v>
      </c>
      <c r="G141" s="242">
        <f t="shared" si="15"/>
        <v>0.04</v>
      </c>
      <c r="H141" s="242">
        <f t="shared" si="16"/>
        <v>0.35</v>
      </c>
      <c r="I141" s="264" t="str">
        <f t="shared" si="17"/>
        <v>R20 Foam Ext w/TB, R10 Full Underslab, 3.5' depth</v>
      </c>
      <c r="J141" s="242">
        <f t="shared" si="18"/>
        <v>3.7999999999999999E-2</v>
      </c>
      <c r="K141" s="242">
        <f t="shared" si="19"/>
        <v>0.33100000000000002</v>
      </c>
      <c r="L141" s="249" t="str">
        <f t="shared" si="20"/>
        <v>R20 Foam Ext w/TB, R10 Full Underslab, 7' depth</v>
      </c>
      <c r="M141" s="242">
        <f t="shared" si="21"/>
        <v>3.4000000000000002E-2</v>
      </c>
      <c r="N141" s="243">
        <f t="shared" si="22"/>
        <v>0.30399999999999999</v>
      </c>
    </row>
    <row r="142" spans="1:14" ht="14.1" customHeight="1" x14ac:dyDescent="0.2">
      <c r="A142" s="142">
        <f t="shared" si="11"/>
        <v>9</v>
      </c>
      <c r="C142" s="150" t="str">
        <f>C164</f>
        <v>R21 Batt w/TB</v>
      </c>
      <c r="D142" s="145" t="str">
        <f t="shared" si="12"/>
        <v>WSU</v>
      </c>
      <c r="E142" s="145" t="str">
        <f t="shared" si="13"/>
        <v>Updated to WSEC 2018</v>
      </c>
      <c r="F142" s="248" t="str">
        <f t="shared" si="14"/>
        <v>R21 Batt w/TB, 2' depth</v>
      </c>
      <c r="G142" s="242">
        <f t="shared" si="15"/>
        <v>4.2000000000000003E-2</v>
      </c>
      <c r="H142" s="242">
        <f t="shared" si="16"/>
        <v>0.59</v>
      </c>
      <c r="I142" s="264" t="str">
        <f t="shared" si="17"/>
        <v>R21 Batt w/TB, 3.5' depth</v>
      </c>
      <c r="J142" s="242">
        <f t="shared" si="18"/>
        <v>0.04</v>
      </c>
      <c r="K142" s="242">
        <f t="shared" si="19"/>
        <v>0.56000000000000005</v>
      </c>
      <c r="L142" s="249" t="str">
        <f t="shared" si="20"/>
        <v>R21 Batt w/TB, 7' depth</v>
      </c>
      <c r="M142" s="242">
        <f t="shared" si="21"/>
        <v>3.5000000000000003E-2</v>
      </c>
      <c r="N142" s="243">
        <f t="shared" si="22"/>
        <v>0.5</v>
      </c>
    </row>
    <row r="143" spans="1:14" ht="14.1" customHeight="1" x14ac:dyDescent="0.2">
      <c r="A143" s="142">
        <f t="shared" si="11"/>
        <v>10</v>
      </c>
      <c r="C143" s="148" t="s">
        <v>343</v>
      </c>
      <c r="D143" s="144"/>
      <c r="E143" s="144"/>
      <c r="F143" s="261"/>
      <c r="G143" s="244"/>
      <c r="H143" s="244"/>
      <c r="I143" s="247"/>
      <c r="J143" s="242"/>
      <c r="K143" s="242"/>
      <c r="L143" s="247"/>
      <c r="M143" s="242"/>
      <c r="N143" s="243"/>
    </row>
    <row r="144" spans="1:14" ht="14.1" customHeight="1" x14ac:dyDescent="0.2">
      <c r="A144" s="142">
        <f t="shared" si="11"/>
        <v>11</v>
      </c>
      <c r="C144" s="150" t="s">
        <v>344</v>
      </c>
      <c r="D144" s="152" t="s">
        <v>345</v>
      </c>
      <c r="E144" s="256" t="s">
        <v>346</v>
      </c>
      <c r="F144" s="250" t="str">
        <f t="shared" ref="F144:F171" si="23">CONCATENATE($C144,", ",F$134)</f>
        <v>R0  Uninsulated, 2' depth</v>
      </c>
      <c r="G144" s="251">
        <v>0.33100000000000002</v>
      </c>
      <c r="H144" s="251">
        <v>0.57999999999999996</v>
      </c>
      <c r="I144" s="265" t="str">
        <f t="shared" ref="I144:I171" si="24">CONCATENATE($C144,", ",I$134)</f>
        <v>R0  Uninsulated, 3.5' depth</v>
      </c>
      <c r="J144" s="254">
        <v>0.27100000000000002</v>
      </c>
      <c r="K144" s="254">
        <v>0.51</v>
      </c>
      <c r="L144" s="253" t="str">
        <f t="shared" ref="L144:L171" si="25">CONCATENATE($C144,", ",L$134)</f>
        <v>R0  Uninsulated, 7' depth</v>
      </c>
      <c r="M144" s="254">
        <v>0.185</v>
      </c>
      <c r="N144" s="255">
        <v>0.43</v>
      </c>
    </row>
    <row r="145" spans="1:14" ht="14.1" customHeight="1" x14ac:dyDescent="0.2">
      <c r="A145" s="142">
        <f t="shared" si="11"/>
        <v>12</v>
      </c>
      <c r="C145" s="150" t="s">
        <v>347</v>
      </c>
      <c r="D145" s="153" t="s">
        <v>345</v>
      </c>
      <c r="E145" s="256" t="s">
        <v>346</v>
      </c>
      <c r="F145" s="250" t="str">
        <f t="shared" si="23"/>
        <v>R10 Foam Ext, 2' depth</v>
      </c>
      <c r="G145" s="251">
        <v>8.8999999999999996E-2</v>
      </c>
      <c r="H145" s="251">
        <v>0.56000000000000005</v>
      </c>
      <c r="I145" s="265" t="str">
        <f t="shared" si="24"/>
        <v>R10 Foam Ext, 3.5' depth</v>
      </c>
      <c r="J145" s="254">
        <v>7.4999999999999997E-2</v>
      </c>
      <c r="K145" s="254">
        <v>0.52</v>
      </c>
      <c r="L145" s="253" t="str">
        <f t="shared" si="25"/>
        <v>R10 Foam Ext, 7' depth</v>
      </c>
      <c r="M145" s="254">
        <v>5.8000000000000003E-2</v>
      </c>
      <c r="N145" s="255">
        <v>0.47</v>
      </c>
    </row>
    <row r="146" spans="1:14" ht="14.1" customHeight="1" x14ac:dyDescent="0.2">
      <c r="A146" s="142">
        <f t="shared" si="11"/>
        <v>13</v>
      </c>
      <c r="C146" s="154" t="s">
        <v>348</v>
      </c>
      <c r="D146" s="155" t="s">
        <v>349</v>
      </c>
      <c r="E146" s="257" t="s">
        <v>350</v>
      </c>
      <c r="F146" s="250" t="str">
        <f t="shared" si="23"/>
        <v>R10 Foam Ext w/TB, R10 Full Underslab, 2' depth</v>
      </c>
      <c r="G146" s="251">
        <v>6.8000000000000005E-2</v>
      </c>
      <c r="H146" s="251">
        <v>0.34499999999999997</v>
      </c>
      <c r="I146" s="265" t="str">
        <f t="shared" si="24"/>
        <v>R10 Foam Ext w/TB, R10 Full Underslab, 3.5' depth</v>
      </c>
      <c r="J146" s="254">
        <v>6.4000000000000001E-2</v>
      </c>
      <c r="K146" s="254">
        <v>0.32400000000000001</v>
      </c>
      <c r="L146" s="253" t="str">
        <f t="shared" si="25"/>
        <v>R10 Foam Ext w/TB, R10 Full Underslab, 7' depth</v>
      </c>
      <c r="M146" s="254">
        <v>5.5E-2</v>
      </c>
      <c r="N146" s="255">
        <v>0.29299999999999998</v>
      </c>
    </row>
    <row r="147" spans="1:14" ht="14.1" customHeight="1" x14ac:dyDescent="0.2">
      <c r="A147" s="142">
        <f t="shared" si="11"/>
        <v>14</v>
      </c>
      <c r="C147" s="150" t="s">
        <v>351</v>
      </c>
      <c r="D147" s="153" t="s">
        <v>345</v>
      </c>
      <c r="E147" s="256" t="s">
        <v>346</v>
      </c>
      <c r="F147" s="250" t="str">
        <f t="shared" si="23"/>
        <v>R11 Batt, 2' depth</v>
      </c>
      <c r="G147" s="251">
        <v>6.3E-2</v>
      </c>
      <c r="H147" s="251">
        <v>0.67</v>
      </c>
      <c r="I147" s="265" t="str">
        <f t="shared" si="24"/>
        <v>R11 Batt, 3.5' depth</v>
      </c>
      <c r="J147" s="254">
        <v>5.8000000000000003E-2</v>
      </c>
      <c r="K147" s="254">
        <v>0.61</v>
      </c>
      <c r="L147" s="253" t="str">
        <f t="shared" si="25"/>
        <v>R11 Batt, 7' depth</v>
      </c>
      <c r="M147" s="254">
        <v>5.0999999999999997E-2</v>
      </c>
      <c r="N147" s="255">
        <v>0.54100000000000004</v>
      </c>
    </row>
    <row r="148" spans="1:14" ht="14.1" customHeight="1" x14ac:dyDescent="0.2">
      <c r="A148" s="142">
        <f t="shared" si="11"/>
        <v>15</v>
      </c>
      <c r="C148" s="150" t="s">
        <v>352</v>
      </c>
      <c r="D148" s="153" t="s">
        <v>345</v>
      </c>
      <c r="E148" s="256" t="s">
        <v>346</v>
      </c>
      <c r="F148" s="250" t="str">
        <f t="shared" si="23"/>
        <v>R11 Batt w/TB, 2' depth</v>
      </c>
      <c r="G148" s="251">
        <v>6.5000000000000002E-2</v>
      </c>
      <c r="H148" s="251">
        <v>0.59</v>
      </c>
      <c r="I148" s="265" t="str">
        <f t="shared" si="24"/>
        <v>R11 Batt w/TB, 3.5' depth</v>
      </c>
      <c r="J148" s="254">
        <v>6.0999999999999999E-2</v>
      </c>
      <c r="K148" s="254">
        <v>0.55000000000000004</v>
      </c>
      <c r="L148" s="253" t="str">
        <f t="shared" si="25"/>
        <v>R11 Batt w/TB, 7' depth</v>
      </c>
      <c r="M148" s="254">
        <v>5.2999999999999999E-2</v>
      </c>
      <c r="N148" s="255">
        <v>0.49</v>
      </c>
    </row>
    <row r="149" spans="1:14" ht="14.1" customHeight="1" x14ac:dyDescent="0.2">
      <c r="A149" s="142">
        <f t="shared" si="11"/>
        <v>16</v>
      </c>
      <c r="C149" s="150" t="s">
        <v>353</v>
      </c>
      <c r="D149" s="155" t="s">
        <v>349</v>
      </c>
      <c r="E149" s="257" t="s">
        <v>354</v>
      </c>
      <c r="F149" s="250" t="str">
        <f t="shared" si="23"/>
        <v>R11 Batt + R5 ci, 2' depth</v>
      </c>
      <c r="G149" s="251">
        <v>4.3999999999999997E-2</v>
      </c>
      <c r="H149" s="251">
        <v>0.67700000000000005</v>
      </c>
      <c r="I149" s="265" t="str">
        <f t="shared" si="24"/>
        <v>R11 Batt + R5 ci, 3.5' depth</v>
      </c>
      <c r="J149" s="254">
        <v>4.2000000000000003E-2</v>
      </c>
      <c r="K149" s="254">
        <v>0.624</v>
      </c>
      <c r="L149" s="253" t="str">
        <f t="shared" si="25"/>
        <v>R11 Batt + R5 ci, 7' depth</v>
      </c>
      <c r="M149" s="254">
        <v>3.6999999999999998E-2</v>
      </c>
      <c r="N149" s="255">
        <v>0.55300000000000005</v>
      </c>
    </row>
    <row r="150" spans="1:14" ht="14.1" customHeight="1" x14ac:dyDescent="0.2">
      <c r="A150" s="142">
        <f t="shared" si="11"/>
        <v>17</v>
      </c>
      <c r="C150" s="150" t="s">
        <v>355</v>
      </c>
      <c r="D150" s="155" t="s">
        <v>349</v>
      </c>
      <c r="E150" s="257" t="s">
        <v>356</v>
      </c>
      <c r="F150" s="250" t="str">
        <f t="shared" si="23"/>
        <v>R11 Batt + R5 ci w/TB, 2' depth</v>
      </c>
      <c r="G150" s="251">
        <v>4.5999999999999999E-2</v>
      </c>
      <c r="H150" s="251">
        <v>0.59</v>
      </c>
      <c r="I150" s="265" t="str">
        <f t="shared" si="24"/>
        <v>R11 Batt + R5 ci w/TB, 3.5' depth</v>
      </c>
      <c r="J150" s="254">
        <v>4.2999999999999997E-2</v>
      </c>
      <c r="K150" s="254">
        <v>0.55300000000000005</v>
      </c>
      <c r="L150" s="253" t="str">
        <f t="shared" si="25"/>
        <v>R11 Batt + R5 ci w/TB, 7' depth</v>
      </c>
      <c r="M150" s="254">
        <v>3.7999999999999999E-2</v>
      </c>
      <c r="N150" s="255">
        <v>0.499</v>
      </c>
    </row>
    <row r="151" spans="1:14" ht="14.1" customHeight="1" x14ac:dyDescent="0.2">
      <c r="A151" s="142">
        <f t="shared" si="11"/>
        <v>18</v>
      </c>
      <c r="C151" s="150" t="s">
        <v>357</v>
      </c>
      <c r="D151" s="155" t="s">
        <v>349</v>
      </c>
      <c r="E151" s="257" t="s">
        <v>356</v>
      </c>
      <c r="F151" s="250" t="str">
        <f t="shared" si="23"/>
        <v>R11 Batt + R5 ci R10 Fully Underslab, 2' depth</v>
      </c>
      <c r="G151" s="251">
        <v>4.8000000000000001E-2</v>
      </c>
      <c r="H151" s="251">
        <v>0.34799999999999998</v>
      </c>
      <c r="I151" s="265" t="str">
        <f t="shared" si="24"/>
        <v>R11 Batt + R5 ci R10 Fully Underslab, 3.5' depth</v>
      </c>
      <c r="J151" s="254">
        <v>4.4999999999999998E-2</v>
      </c>
      <c r="K151" s="254">
        <v>0.32900000000000001</v>
      </c>
      <c r="L151" s="253" t="str">
        <f t="shared" si="25"/>
        <v>R11 Batt + R5 ci R10 Fully Underslab, 7' depth</v>
      </c>
      <c r="M151" s="254">
        <v>0.04</v>
      </c>
      <c r="N151" s="255">
        <v>0.30099999999999999</v>
      </c>
    </row>
    <row r="152" spans="1:14" ht="14.1" customHeight="1" x14ac:dyDescent="0.2">
      <c r="A152" s="142">
        <f t="shared" si="11"/>
        <v>19</v>
      </c>
      <c r="C152" s="150" t="s">
        <v>358</v>
      </c>
      <c r="D152" s="153" t="s">
        <v>345</v>
      </c>
      <c r="E152" s="256" t="s">
        <v>346</v>
      </c>
      <c r="F152" s="250" t="str">
        <f t="shared" si="23"/>
        <v>R12 Foam Ext, 2' depth</v>
      </c>
      <c r="G152" s="251">
        <v>0.61</v>
      </c>
      <c r="H152" s="251">
        <v>0.6</v>
      </c>
      <c r="I152" s="265" t="str">
        <f t="shared" si="24"/>
        <v>R12 Foam Ext, 3.5' depth</v>
      </c>
      <c r="J152" s="254">
        <v>5.7000000000000002E-2</v>
      </c>
      <c r="K152" s="254">
        <v>0.56999999999999995</v>
      </c>
      <c r="L152" s="253" t="str">
        <f t="shared" si="25"/>
        <v>R12 Foam Ext, 7' depth</v>
      </c>
      <c r="M152" s="254">
        <v>0.05</v>
      </c>
      <c r="N152" s="255">
        <v>0.42</v>
      </c>
    </row>
    <row r="153" spans="1:14" ht="14.1" customHeight="1" x14ac:dyDescent="0.2">
      <c r="A153" s="142">
        <f t="shared" si="11"/>
        <v>20</v>
      </c>
      <c r="C153" s="150" t="s">
        <v>359</v>
      </c>
      <c r="D153" s="153" t="s">
        <v>360</v>
      </c>
      <c r="E153" s="256" t="s">
        <v>361</v>
      </c>
      <c r="F153" s="250" t="str">
        <f t="shared" si="23"/>
        <v>R13 Batt, 2' depth</v>
      </c>
      <c r="G153" s="251">
        <f t="shared" ref="G153:H155" si="26">G147*0.667+G158*0.333</f>
        <v>5.6007000000000001E-2</v>
      </c>
      <c r="H153" s="251">
        <f t="shared" si="26"/>
        <v>0.6733300000000001</v>
      </c>
      <c r="I153" s="265" t="str">
        <f t="shared" si="24"/>
        <v>R13 Batt, 3.5' depth</v>
      </c>
      <c r="J153" s="251">
        <f t="shared" ref="J153:K155" si="27">J147*0.667+J158*0.333</f>
        <v>5.2339000000000011E-2</v>
      </c>
      <c r="K153" s="251">
        <f t="shared" si="27"/>
        <v>0.61333000000000004</v>
      </c>
      <c r="L153" s="253" t="str">
        <f t="shared" si="25"/>
        <v>R13 Batt, 7' depth</v>
      </c>
      <c r="M153" s="251">
        <f t="shared" ref="M153:N155" si="28">M147*0.667+M158*0.333</f>
        <v>4.6004999999999997E-2</v>
      </c>
      <c r="N153" s="252">
        <f t="shared" si="28"/>
        <v>0.54066700000000001</v>
      </c>
    </row>
    <row r="154" spans="1:14" ht="14.1" customHeight="1" x14ac:dyDescent="0.2">
      <c r="A154" s="142">
        <f t="shared" si="11"/>
        <v>21</v>
      </c>
      <c r="C154" s="150" t="s">
        <v>362</v>
      </c>
      <c r="D154" s="153" t="s">
        <v>360</v>
      </c>
      <c r="E154" s="256" t="s">
        <v>361</v>
      </c>
      <c r="F154" s="250" t="str">
        <f t="shared" si="23"/>
        <v>R13 Batt w/TB , 2' depth</v>
      </c>
      <c r="G154" s="251">
        <f t="shared" si="26"/>
        <v>5.8340000000000003E-2</v>
      </c>
      <c r="H154" s="251">
        <f t="shared" si="26"/>
        <v>0.59</v>
      </c>
      <c r="I154" s="265" t="str">
        <f t="shared" si="24"/>
        <v>R13 Batt w/TB , 3.5' depth</v>
      </c>
      <c r="J154" s="251">
        <f t="shared" si="27"/>
        <v>5.4672999999999999E-2</v>
      </c>
      <c r="K154" s="251">
        <f t="shared" si="27"/>
        <v>0.55000000000000004</v>
      </c>
      <c r="L154" s="253" t="str">
        <f t="shared" si="25"/>
        <v>R13 Batt w/TB , 7' depth</v>
      </c>
      <c r="M154" s="251">
        <f t="shared" si="28"/>
        <v>4.7671999999999999E-2</v>
      </c>
      <c r="N154" s="252">
        <f t="shared" si="28"/>
        <v>0.49333000000000005</v>
      </c>
    </row>
    <row r="155" spans="1:14" ht="14.1" customHeight="1" x14ac:dyDescent="0.2">
      <c r="A155" s="142">
        <f t="shared" si="11"/>
        <v>22</v>
      </c>
      <c r="C155" s="150" t="s">
        <v>363</v>
      </c>
      <c r="D155" s="153" t="s">
        <v>360</v>
      </c>
      <c r="E155" s="256" t="s">
        <v>361</v>
      </c>
      <c r="F155" s="250" t="str">
        <f t="shared" si="23"/>
        <v>R13 Batt + R5 ci, 2' depth</v>
      </c>
      <c r="G155" s="251">
        <f t="shared" si="26"/>
        <v>4.0336999999999998E-2</v>
      </c>
      <c r="H155" s="251">
        <f t="shared" si="26"/>
        <v>0.67866500000000007</v>
      </c>
      <c r="I155" s="265" t="str">
        <f t="shared" si="24"/>
        <v>R13 Batt + R5 ci, 3.5' depth</v>
      </c>
      <c r="J155" s="251">
        <f t="shared" si="27"/>
        <v>3.8337000000000003E-2</v>
      </c>
      <c r="K155" s="251">
        <f t="shared" si="27"/>
        <v>0.62599800000000005</v>
      </c>
      <c r="L155" s="253" t="str">
        <f t="shared" si="25"/>
        <v>R13 Batt + R5 ci, 7' depth</v>
      </c>
      <c r="M155" s="251">
        <f t="shared" si="28"/>
        <v>3.4002999999999999E-2</v>
      </c>
      <c r="N155" s="252">
        <f t="shared" si="28"/>
        <v>0.55632999999999999</v>
      </c>
    </row>
    <row r="156" spans="1:14" ht="14.1" customHeight="1" x14ac:dyDescent="0.2">
      <c r="A156" s="142">
        <f t="shared" si="11"/>
        <v>23</v>
      </c>
      <c r="C156" s="150" t="s">
        <v>364</v>
      </c>
      <c r="D156" s="153" t="s">
        <v>360</v>
      </c>
      <c r="E156" s="256" t="s">
        <v>361</v>
      </c>
      <c r="F156" s="250" t="str">
        <f t="shared" si="23"/>
        <v>R15 Batt, 2' depth</v>
      </c>
      <c r="G156" s="251">
        <f>G147*0.5+G158*0.5</f>
        <v>5.2500000000000005E-2</v>
      </c>
      <c r="H156" s="251">
        <f>H147*0.5+H158*0.5</f>
        <v>0.67500000000000004</v>
      </c>
      <c r="I156" s="265" t="str">
        <f t="shared" si="24"/>
        <v>R15 Batt, 3.5' depth</v>
      </c>
      <c r="J156" s="251">
        <f>J147*0.5+J158*0.5</f>
        <v>4.9500000000000002E-2</v>
      </c>
      <c r="K156" s="251">
        <f>K147*0.5+K158*0.5</f>
        <v>0.61499999999999999</v>
      </c>
      <c r="L156" s="253" t="str">
        <f t="shared" si="25"/>
        <v>R15 Batt, 7' depth</v>
      </c>
      <c r="M156" s="251">
        <f>M147*0.5+M158*0.5</f>
        <v>4.3499999999999997E-2</v>
      </c>
      <c r="N156" s="252">
        <f>N147*0.5+N158*0.5</f>
        <v>0.54049999999999998</v>
      </c>
    </row>
    <row r="157" spans="1:14" ht="14.1" customHeight="1" x14ac:dyDescent="0.2">
      <c r="A157" s="142">
        <f t="shared" si="11"/>
        <v>24</v>
      </c>
      <c r="C157" s="150" t="s">
        <v>365</v>
      </c>
      <c r="D157" s="153" t="s">
        <v>360</v>
      </c>
      <c r="E157" s="256" t="s">
        <v>361</v>
      </c>
      <c r="F157" s="250" t="str">
        <f t="shared" si="23"/>
        <v>R15 Batt w/TB, 2' depth</v>
      </c>
      <c r="G157" s="251">
        <f>G148*0.5+G159*0.5</f>
        <v>5.5E-2</v>
      </c>
      <c r="H157" s="251">
        <f>H148*0.5+H159*0.5</f>
        <v>0.59</v>
      </c>
      <c r="I157" s="265" t="str">
        <f t="shared" si="24"/>
        <v>R15 Batt w/TB, 3.5' depth</v>
      </c>
      <c r="J157" s="251">
        <f>J148*0.5+J159*0.5</f>
        <v>5.1500000000000004E-2</v>
      </c>
      <c r="K157" s="251">
        <f>K148*0.5+K159*0.5</f>
        <v>0.55000000000000004</v>
      </c>
      <c r="L157" s="253" t="str">
        <f t="shared" si="25"/>
        <v>R15 Batt w/TB, 7' depth</v>
      </c>
      <c r="M157" s="251">
        <f>M148*0.5+M159*0.5</f>
        <v>4.4999999999999998E-2</v>
      </c>
      <c r="N157" s="252">
        <f>N148*0.5+N159*0.5</f>
        <v>0.495</v>
      </c>
    </row>
    <row r="158" spans="1:14" ht="14.1" customHeight="1" x14ac:dyDescent="0.2">
      <c r="A158" s="142">
        <f t="shared" si="11"/>
        <v>25</v>
      </c>
      <c r="C158" s="150" t="s">
        <v>366</v>
      </c>
      <c r="D158" s="153" t="s">
        <v>345</v>
      </c>
      <c r="E158" s="256" t="s">
        <v>346</v>
      </c>
      <c r="F158" s="250" t="str">
        <f t="shared" si="23"/>
        <v>R19 Batt, 2' depth</v>
      </c>
      <c r="G158" s="251">
        <v>4.2000000000000003E-2</v>
      </c>
      <c r="H158" s="251">
        <v>0.68</v>
      </c>
      <c r="I158" s="265" t="str">
        <f t="shared" si="24"/>
        <v>R19 Batt, 3.5' depth</v>
      </c>
      <c r="J158" s="254">
        <v>4.1000000000000002E-2</v>
      </c>
      <c r="K158" s="254">
        <v>0.62</v>
      </c>
      <c r="L158" s="253" t="str">
        <f t="shared" si="25"/>
        <v>R19 Batt, 7' depth</v>
      </c>
      <c r="M158" s="254">
        <v>3.5999999999999997E-2</v>
      </c>
      <c r="N158" s="255">
        <v>0.54</v>
      </c>
    </row>
    <row r="159" spans="1:14" ht="14.1" customHeight="1" x14ac:dyDescent="0.2">
      <c r="A159" s="142">
        <f t="shared" si="11"/>
        <v>26</v>
      </c>
      <c r="C159" s="150" t="s">
        <v>367</v>
      </c>
      <c r="D159" s="153" t="s">
        <v>345</v>
      </c>
      <c r="E159" s="256" t="s">
        <v>346</v>
      </c>
      <c r="F159" s="250" t="str">
        <f t="shared" si="23"/>
        <v>R19 Batt w/TB, 2' depth</v>
      </c>
      <c r="G159" s="251">
        <v>4.4999999999999998E-2</v>
      </c>
      <c r="H159" s="251">
        <v>0.59</v>
      </c>
      <c r="I159" s="265" t="str">
        <f t="shared" si="24"/>
        <v>R19 Batt w/TB, 3.5' depth</v>
      </c>
      <c r="J159" s="254">
        <v>4.2000000000000003E-2</v>
      </c>
      <c r="K159" s="254">
        <v>0.55000000000000004</v>
      </c>
      <c r="L159" s="253" t="str">
        <f t="shared" si="25"/>
        <v>R19 Batt w/TB, 7' depth</v>
      </c>
      <c r="M159" s="254">
        <v>3.6999999999999998E-2</v>
      </c>
      <c r="N159" s="255">
        <v>0.5</v>
      </c>
    </row>
    <row r="160" spans="1:14" ht="14.1" customHeight="1" x14ac:dyDescent="0.2">
      <c r="A160" s="142">
        <f t="shared" si="11"/>
        <v>27</v>
      </c>
      <c r="C160" s="150" t="s">
        <v>368</v>
      </c>
      <c r="D160" s="155" t="s">
        <v>349</v>
      </c>
      <c r="E160" s="257" t="s">
        <v>354</v>
      </c>
      <c r="F160" s="250" t="str">
        <f t="shared" si="23"/>
        <v>R19 Batt + R5 ci, 2' depth</v>
      </c>
      <c r="G160" s="251">
        <v>3.3000000000000002E-2</v>
      </c>
      <c r="H160" s="251">
        <v>0.68200000000000005</v>
      </c>
      <c r="I160" s="265" t="str">
        <f t="shared" si="24"/>
        <v>R19 Batt + R5 ci, 3.5' depth</v>
      </c>
      <c r="J160" s="254">
        <v>3.1E-2</v>
      </c>
      <c r="K160" s="254">
        <v>0.63</v>
      </c>
      <c r="L160" s="253" t="str">
        <f t="shared" si="25"/>
        <v>R19 Batt + R5 ci, 7' depth</v>
      </c>
      <c r="M160" s="254">
        <v>2.8000000000000001E-2</v>
      </c>
      <c r="N160" s="255">
        <v>0.56299999999999994</v>
      </c>
    </row>
    <row r="161" spans="1:14" ht="14.1" customHeight="1" x14ac:dyDescent="0.2">
      <c r="A161" s="142">
        <f t="shared" si="11"/>
        <v>28</v>
      </c>
      <c r="C161" s="150" t="s">
        <v>369</v>
      </c>
      <c r="D161" s="155" t="s">
        <v>349</v>
      </c>
      <c r="E161" s="257" t="s">
        <v>354</v>
      </c>
      <c r="F161" s="250" t="str">
        <f t="shared" si="23"/>
        <v>R19 Batt + R5 ci w/TB, 2' depth</v>
      </c>
      <c r="G161" s="251">
        <v>3.4000000000000002E-2</v>
      </c>
      <c r="H161" s="251">
        <v>0.59399999999999997</v>
      </c>
      <c r="I161" s="265" t="str">
        <f t="shared" si="24"/>
        <v>R19 Batt + R5 ci w/TB, 3.5' depth</v>
      </c>
      <c r="J161" s="254">
        <v>3.3000000000000002E-2</v>
      </c>
      <c r="K161" s="254">
        <v>0.55800000000000005</v>
      </c>
      <c r="L161" s="253" t="str">
        <f t="shared" si="25"/>
        <v>R19 Batt + R5 ci w/TB, 7' depth</v>
      </c>
      <c r="M161" s="254">
        <v>2.9000000000000001E-2</v>
      </c>
      <c r="N161" s="255">
        <v>0.50700000000000001</v>
      </c>
    </row>
    <row r="162" spans="1:14" ht="14.1" customHeight="1" x14ac:dyDescent="0.2">
      <c r="A162" s="142">
        <f t="shared" si="11"/>
        <v>29</v>
      </c>
      <c r="C162" s="154" t="s">
        <v>370</v>
      </c>
      <c r="D162" s="155" t="s">
        <v>349</v>
      </c>
      <c r="E162" s="257" t="s">
        <v>356</v>
      </c>
      <c r="F162" s="250" t="str">
        <f t="shared" si="23"/>
        <v>R20 Foam Ext w/TB, R10 Full Underslab, 2' depth</v>
      </c>
      <c r="G162" s="251">
        <v>0.04</v>
      </c>
      <c r="H162" s="251">
        <v>0.35</v>
      </c>
      <c r="I162" s="265" t="str">
        <f t="shared" si="24"/>
        <v>R20 Foam Ext w/TB, R10 Full Underslab, 3.5' depth</v>
      </c>
      <c r="J162" s="254">
        <v>3.7999999999999999E-2</v>
      </c>
      <c r="K162" s="254">
        <v>0.33100000000000002</v>
      </c>
      <c r="L162" s="253" t="str">
        <f t="shared" si="25"/>
        <v>R20 Foam Ext w/TB, R10 Full Underslab, 7' depth</v>
      </c>
      <c r="M162" s="254">
        <v>3.4000000000000002E-2</v>
      </c>
      <c r="N162" s="255">
        <v>0.30399999999999999</v>
      </c>
    </row>
    <row r="163" spans="1:14" ht="14.1" customHeight="1" x14ac:dyDescent="0.2">
      <c r="A163" s="142">
        <f t="shared" si="11"/>
        <v>30</v>
      </c>
      <c r="C163" s="150" t="s">
        <v>371</v>
      </c>
      <c r="D163" s="153" t="s">
        <v>360</v>
      </c>
      <c r="E163" s="256" t="s">
        <v>346</v>
      </c>
      <c r="F163" s="250" t="str">
        <f t="shared" si="23"/>
        <v>R21 Batt, 2' depth</v>
      </c>
      <c r="G163" s="251">
        <v>0.04</v>
      </c>
      <c r="H163" s="251">
        <v>0.68</v>
      </c>
      <c r="I163" s="265" t="str">
        <f t="shared" si="24"/>
        <v>R21 Batt, 3.5' depth</v>
      </c>
      <c r="J163" s="254">
        <v>3.7999999999999999E-2</v>
      </c>
      <c r="K163" s="254">
        <v>0.63</v>
      </c>
      <c r="L163" s="253" t="str">
        <f t="shared" si="25"/>
        <v>R21 Batt, 7' depth</v>
      </c>
      <c r="M163" s="254">
        <v>3.5000000000000003E-2</v>
      </c>
      <c r="N163" s="255">
        <v>0.56000000000000005</v>
      </c>
    </row>
    <row r="164" spans="1:14" ht="14.1" customHeight="1" x14ac:dyDescent="0.2">
      <c r="A164" s="142">
        <f t="shared" si="11"/>
        <v>31</v>
      </c>
      <c r="C164" s="156" t="s">
        <v>372</v>
      </c>
      <c r="D164" s="153" t="s">
        <v>360</v>
      </c>
      <c r="E164" s="256" t="s">
        <v>346</v>
      </c>
      <c r="F164" s="250" t="str">
        <f t="shared" si="23"/>
        <v>R21 Batt w/TB, 2' depth</v>
      </c>
      <c r="G164" s="251">
        <v>4.2000000000000003E-2</v>
      </c>
      <c r="H164" s="251">
        <v>0.59</v>
      </c>
      <c r="I164" s="265" t="str">
        <f t="shared" si="24"/>
        <v>R21 Batt w/TB, 3.5' depth</v>
      </c>
      <c r="J164" s="254">
        <v>0.04</v>
      </c>
      <c r="K164" s="254">
        <v>0.56000000000000005</v>
      </c>
      <c r="L164" s="253" t="str">
        <f t="shared" si="25"/>
        <v>R21 Batt w/TB, 7' depth</v>
      </c>
      <c r="M164" s="254">
        <v>3.5000000000000003E-2</v>
      </c>
      <c r="N164" s="255">
        <v>0.5</v>
      </c>
    </row>
    <row r="165" spans="1:14" ht="14.1" customHeight="1" x14ac:dyDescent="0.2">
      <c r="A165" s="142">
        <f t="shared" si="11"/>
        <v>32</v>
      </c>
      <c r="C165" s="150" t="s">
        <v>373</v>
      </c>
      <c r="D165" s="153" t="s">
        <v>345</v>
      </c>
      <c r="E165" s="256" t="s">
        <v>374</v>
      </c>
      <c r="F165" s="250" t="str">
        <f t="shared" si="23"/>
        <v>R21 Batt + R5 ci, 2' depth</v>
      </c>
      <c r="G165" s="251">
        <v>3.1E-2</v>
      </c>
      <c r="H165" s="251">
        <v>0.68</v>
      </c>
      <c r="I165" s="265" t="str">
        <f t="shared" si="24"/>
        <v>R21 Batt + R5 ci, 3.5' depth</v>
      </c>
      <c r="J165" s="254">
        <v>0.03</v>
      </c>
      <c r="K165" s="254">
        <v>0.63200000000000001</v>
      </c>
      <c r="L165" s="253" t="str">
        <f t="shared" si="25"/>
        <v>R21 Batt + R5 ci, 7' depth</v>
      </c>
      <c r="M165" s="254">
        <v>2.7E-2</v>
      </c>
      <c r="N165" s="255">
        <v>0.56000000000000005</v>
      </c>
    </row>
    <row r="166" spans="1:14" ht="14.1" customHeight="1" x14ac:dyDescent="0.2">
      <c r="A166" s="142">
        <f t="shared" si="11"/>
        <v>33</v>
      </c>
      <c r="C166" s="150" t="s">
        <v>375</v>
      </c>
      <c r="D166" s="153" t="s">
        <v>345</v>
      </c>
      <c r="E166" s="256" t="s">
        <v>374</v>
      </c>
      <c r="F166" s="250" t="str">
        <f t="shared" si="23"/>
        <v>R21 Batt + R5 ci w/TB, 2' depth</v>
      </c>
      <c r="G166" s="251">
        <v>3.2000000000000001E-2</v>
      </c>
      <c r="H166" s="251">
        <v>0.59</v>
      </c>
      <c r="I166" s="265" t="str">
        <f t="shared" si="24"/>
        <v>R21 Batt + R5 ci w/TB, 3.5' depth</v>
      </c>
      <c r="J166" s="254">
        <v>3.1E-2</v>
      </c>
      <c r="K166" s="254">
        <v>0.56000000000000005</v>
      </c>
      <c r="L166" s="253" t="str">
        <f t="shared" si="25"/>
        <v>R21 Batt + R5 ci w/TB, 7' depth</v>
      </c>
      <c r="M166" s="254">
        <v>2.8000000000000001E-2</v>
      </c>
      <c r="N166" s="255">
        <v>0.51</v>
      </c>
    </row>
    <row r="167" spans="1:14" ht="14.1" customHeight="1" x14ac:dyDescent="0.2">
      <c r="A167" s="142">
        <f t="shared" si="11"/>
        <v>34</v>
      </c>
      <c r="C167" s="150" t="s">
        <v>376</v>
      </c>
      <c r="D167" s="153" t="s">
        <v>345</v>
      </c>
      <c r="E167" s="256" t="s">
        <v>374</v>
      </c>
      <c r="F167" s="250" t="str">
        <f t="shared" si="23"/>
        <v>R21 Batt + R7 ci, 2' depth</v>
      </c>
      <c r="G167" s="251">
        <v>2.9000000000000001E-2</v>
      </c>
      <c r="H167" s="251">
        <v>0.68</v>
      </c>
      <c r="I167" s="265" t="str">
        <f t="shared" si="24"/>
        <v>R21 Batt + R7 ci, 3.5' depth</v>
      </c>
      <c r="J167" s="254">
        <v>2.7E-2</v>
      </c>
      <c r="K167" s="254">
        <v>0.63</v>
      </c>
      <c r="L167" s="253" t="str">
        <f t="shared" si="25"/>
        <v>R21 Batt + R7 ci, 7' depth</v>
      </c>
      <c r="M167" s="254">
        <v>2.5000000000000001E-2</v>
      </c>
      <c r="N167" s="255">
        <v>0.56999999999999995</v>
      </c>
    </row>
    <row r="168" spans="1:14" ht="14.1" customHeight="1" x14ac:dyDescent="0.2">
      <c r="A168" s="142">
        <f t="shared" si="11"/>
        <v>35</v>
      </c>
      <c r="C168" s="150" t="s">
        <v>377</v>
      </c>
      <c r="D168" s="153" t="s">
        <v>345</v>
      </c>
      <c r="E168" s="256" t="s">
        <v>374</v>
      </c>
      <c r="F168" s="250" t="str">
        <f t="shared" si="23"/>
        <v>R21 Batt + R7 ci w/TB, 2' depth</v>
      </c>
      <c r="G168" s="251">
        <v>0.03</v>
      </c>
      <c r="H168" s="251">
        <v>0.59</v>
      </c>
      <c r="I168" s="265" t="str">
        <f t="shared" si="24"/>
        <v>R21 Batt + R7 ci w/TB, 3.5' depth</v>
      </c>
      <c r="J168" s="254">
        <v>2.9000000000000001E-2</v>
      </c>
      <c r="K168" s="254">
        <v>0.56000000000000005</v>
      </c>
      <c r="L168" s="253" t="str">
        <f t="shared" si="25"/>
        <v>R21 Batt + R7 ci w/TB, 7' depth</v>
      </c>
      <c r="M168" s="254">
        <v>2.5999999999999999E-2</v>
      </c>
      <c r="N168" s="255">
        <v>0.56999999999999995</v>
      </c>
    </row>
    <row r="169" spans="1:14" ht="14.1" customHeight="1" x14ac:dyDescent="0.2">
      <c r="A169" s="142">
        <f t="shared" si="11"/>
        <v>36</v>
      </c>
      <c r="C169" s="150" t="s">
        <v>378</v>
      </c>
      <c r="D169" s="155" t="s">
        <v>349</v>
      </c>
      <c r="E169" s="257" t="s">
        <v>356</v>
      </c>
      <c r="F169" s="250" t="str">
        <f t="shared" si="23"/>
        <v>R21 Batt + R5 ci R10 Fully Underslab, 2' depth</v>
      </c>
      <c r="G169" s="251">
        <v>3.1E-2</v>
      </c>
      <c r="H169" s="251">
        <v>0.35</v>
      </c>
      <c r="I169" s="265" t="str">
        <f t="shared" si="24"/>
        <v>R21 Batt + R5 ci R10 Fully Underslab, 3.5' depth</v>
      </c>
      <c r="J169" s="254">
        <v>3.2000000000000001E-2</v>
      </c>
      <c r="K169" s="254">
        <v>0.33300000000000002</v>
      </c>
      <c r="L169" s="253" t="str">
        <f t="shared" si="25"/>
        <v>R21 Batt + R5 ci R10 Fully Underslab, 7' depth</v>
      </c>
      <c r="M169" s="254">
        <v>2.9000000000000001E-2</v>
      </c>
      <c r="N169" s="255">
        <v>0.307</v>
      </c>
    </row>
    <row r="170" spans="1:14" ht="14.1" customHeight="1" x14ac:dyDescent="0.2">
      <c r="A170" s="142">
        <f t="shared" si="11"/>
        <v>37</v>
      </c>
      <c r="C170" s="150" t="s">
        <v>379</v>
      </c>
      <c r="D170" s="155" t="s">
        <v>349</v>
      </c>
      <c r="E170" s="257" t="s">
        <v>356</v>
      </c>
      <c r="F170" s="250" t="str">
        <f t="shared" si="23"/>
        <v>R25 Batt w/TB, 2' depth</v>
      </c>
      <c r="G170" s="251">
        <v>3.7999999999999999E-2</v>
      </c>
      <c r="H170" s="251">
        <v>0.59299999999999997</v>
      </c>
      <c r="I170" s="265" t="str">
        <f t="shared" si="24"/>
        <v>R25 Batt w/TB, 3.5' depth</v>
      </c>
      <c r="J170" s="254">
        <v>3.5999999999999997E-2</v>
      </c>
      <c r="K170" s="254">
        <v>0.55700000000000005</v>
      </c>
      <c r="L170" s="253" t="str">
        <f t="shared" si="25"/>
        <v>R25 Batt w/TB, 7' depth</v>
      </c>
      <c r="M170" s="254">
        <v>3.2000000000000001E-2</v>
      </c>
      <c r="N170" s="255">
        <v>0.505</v>
      </c>
    </row>
    <row r="171" spans="1:14" ht="14.1" customHeight="1" x14ac:dyDescent="0.2">
      <c r="A171" s="142">
        <f t="shared" si="11"/>
        <v>38</v>
      </c>
      <c r="C171" s="150" t="s">
        <v>380</v>
      </c>
      <c r="D171" s="155" t="s">
        <v>349</v>
      </c>
      <c r="E171" s="257" t="s">
        <v>356</v>
      </c>
      <c r="F171" s="262" t="str">
        <f t="shared" si="23"/>
        <v>R25 Batt w/TB, R10 Full Underslab, 2' depth</v>
      </c>
      <c r="G171" s="263">
        <v>0.04</v>
      </c>
      <c r="H171" s="263">
        <v>0.35</v>
      </c>
      <c r="I171" s="266" t="str">
        <f t="shared" si="24"/>
        <v>R25 Batt w/TB, R10 Full Underslab, 3.5' depth</v>
      </c>
      <c r="J171" s="267">
        <v>3.7999999999999999E-2</v>
      </c>
      <c r="K171" s="267">
        <v>0.33100000000000002</v>
      </c>
      <c r="L171" s="269" t="str">
        <f t="shared" si="25"/>
        <v>R25 Batt w/TB, R10 Full Underslab, 7' depth</v>
      </c>
      <c r="M171" s="267">
        <v>3.4000000000000002E-2</v>
      </c>
      <c r="N171" s="268">
        <v>0.30399999999999999</v>
      </c>
    </row>
    <row r="172" spans="1:14" ht="14.1" customHeight="1" x14ac:dyDescent="0.2">
      <c r="A172" s="142">
        <f t="shared" si="11"/>
        <v>39</v>
      </c>
      <c r="C172" s="157" t="s">
        <v>438</v>
      </c>
      <c r="D172" s="158"/>
      <c r="E172" s="158"/>
      <c r="F172" s="258"/>
      <c r="G172" s="259" t="s">
        <v>335</v>
      </c>
      <c r="H172" s="260" t="s">
        <v>336</v>
      </c>
    </row>
    <row r="173" spans="1:14" ht="14.1" customHeight="1" x14ac:dyDescent="0.2">
      <c r="A173" s="142">
        <f t="shared" si="11"/>
        <v>40</v>
      </c>
      <c r="C173" s="159"/>
      <c r="D173" s="160" t="s">
        <v>381</v>
      </c>
      <c r="E173" s="161"/>
      <c r="F173" s="162"/>
      <c r="G173" s="163"/>
      <c r="H173" s="164"/>
    </row>
    <row r="174" spans="1:14" ht="14.1" customHeight="1" x14ac:dyDescent="0.2">
      <c r="A174" s="142">
        <f t="shared" si="11"/>
        <v>41</v>
      </c>
      <c r="C174" s="165"/>
      <c r="D174" s="166" t="s">
        <v>381</v>
      </c>
      <c r="E174" s="167"/>
      <c r="F174" s="147"/>
      <c r="G174" s="168"/>
      <c r="H174" s="169"/>
    </row>
    <row r="175" spans="1:14" ht="14.1" customHeight="1" x14ac:dyDescent="0.2">
      <c r="A175" s="142">
        <f t="shared" si="11"/>
        <v>42</v>
      </c>
      <c r="C175" s="165"/>
      <c r="D175" s="166" t="s">
        <v>381</v>
      </c>
      <c r="E175" s="167"/>
      <c r="F175" s="147"/>
      <c r="G175" s="168"/>
      <c r="H175" s="169"/>
    </row>
    <row r="176" spans="1:14" ht="14.1" customHeight="1" x14ac:dyDescent="0.2">
      <c r="A176" s="142">
        <f t="shared" si="11"/>
        <v>43</v>
      </c>
      <c r="C176" s="165"/>
      <c r="D176" s="166" t="s">
        <v>381</v>
      </c>
      <c r="E176" s="167"/>
      <c r="F176" s="147"/>
      <c r="G176" s="168"/>
      <c r="H176" s="169"/>
    </row>
    <row r="177" spans="1:8" ht="14.1" customHeight="1" x14ac:dyDescent="0.2">
      <c r="A177" s="142">
        <f t="shared" si="11"/>
        <v>44</v>
      </c>
      <c r="C177" s="165"/>
      <c r="D177" s="166" t="s">
        <v>381</v>
      </c>
      <c r="E177" s="167"/>
      <c r="F177" s="147"/>
      <c r="G177" s="168"/>
      <c r="H177" s="169"/>
    </row>
    <row r="178" spans="1:8" ht="14.1" customHeight="1" x14ac:dyDescent="0.2">
      <c r="A178" s="142">
        <f t="shared" si="11"/>
        <v>45</v>
      </c>
      <c r="C178" s="165"/>
      <c r="D178" s="166" t="s">
        <v>381</v>
      </c>
      <c r="E178" s="167"/>
      <c r="F178" s="147"/>
      <c r="G178" s="168"/>
      <c r="H178" s="169"/>
    </row>
    <row r="179" spans="1:8" ht="14.1" customHeight="1" x14ac:dyDescent="0.2">
      <c r="A179" s="142">
        <f t="shared" si="11"/>
        <v>46</v>
      </c>
      <c r="C179" s="165"/>
      <c r="D179" s="166" t="s">
        <v>381</v>
      </c>
      <c r="E179" s="167"/>
      <c r="F179" s="147"/>
      <c r="G179" s="168"/>
      <c r="H179" s="169"/>
    </row>
    <row r="180" spans="1:8" ht="14.1" customHeight="1" x14ac:dyDescent="0.2">
      <c r="A180" s="142">
        <f t="shared" si="11"/>
        <v>47</v>
      </c>
      <c r="C180" s="165"/>
      <c r="D180" s="166" t="s">
        <v>381</v>
      </c>
      <c r="E180" s="167"/>
      <c r="F180" s="147"/>
      <c r="G180" s="168"/>
      <c r="H180" s="169"/>
    </row>
    <row r="181" spans="1:8" ht="14.1" customHeight="1" x14ac:dyDescent="0.2">
      <c r="C181" s="170" t="s">
        <v>382</v>
      </c>
      <c r="D181" s="171"/>
      <c r="E181" s="171"/>
      <c r="F181" s="171"/>
      <c r="G181" s="171"/>
      <c r="H181" s="172"/>
    </row>
    <row r="182" spans="1:8" ht="14.1" customHeight="1" x14ac:dyDescent="0.2">
      <c r="C182" s="142"/>
      <c r="D182" s="142"/>
      <c r="E182" s="142"/>
      <c r="F182" s="132"/>
      <c r="G182" s="178"/>
      <c r="H182" s="179"/>
    </row>
  </sheetData>
  <sheetProtection algorithmName="SHA-512" hashValue="7PA3OEVtcOvkfc+Ot7sP3T4F3q2jDK/+sz9NhIDpzfedn9m5zhD/5Uve7vVrz/J7WMop8mOAmfVu5QxSh6W7lQ==" saltValue="8n8GBF/YRGAwjN9X4rbhdQ==" spinCount="100000" sheet="1" formatCells="0" insertHyperlinks="0" selectLockedCells="1" pivotTables="0"/>
  <conditionalFormatting sqref="F56:F60 F62:F83">
    <cfRule type="cellIs" dxfId="1" priority="2" operator="lessThanOrEqual">
      <formula>0.42</formula>
    </cfRule>
  </conditionalFormatting>
  <conditionalFormatting sqref="F61">
    <cfRule type="cellIs" dxfId="0" priority="1" operator="lessThanOrEqual">
      <formula>0.42</formula>
    </cfRule>
  </conditionalFormatting>
  <hyperlinks>
    <hyperlink ref="G1" location="'Terms of Use'!A1" display="(C) 2017"/>
  </hyperlinks>
  <pageMargins left="0.75" right="0.75" top="1" bottom="1" header="0.5" footer="0.5"/>
  <pageSetup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13" r:id="rId4" name="Button 1">
              <controlPr defaultSize="0" print="0" autoFill="0" autoPict="0">
                <anchor moveWithCells="1">
                  <from>
                    <xdr:col>4</xdr:col>
                    <xdr:colOff>38100</xdr:colOff>
                    <xdr:row>111</xdr:row>
                    <xdr:rowOff>9525</xdr:rowOff>
                  </from>
                  <to>
                    <xdr:col>6</xdr:col>
                    <xdr:colOff>133350</xdr:colOff>
                    <xdr:row>111</xdr:row>
                    <xdr:rowOff>295275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28</vt:i4>
      </vt:variant>
    </vt:vector>
  </HeadingPairs>
  <TitlesOfParts>
    <vt:vector size="29" baseType="lpstr">
      <vt:lpstr>Heating Sizing</vt:lpstr>
      <vt:lpstr>City_List</vt:lpstr>
      <vt:lpstr>DropDown_AboveGradeWalls</vt:lpstr>
      <vt:lpstr>DropDown_Attic</vt:lpstr>
      <vt:lpstr>DropDown_BelowGradeSlab</vt:lpstr>
      <vt:lpstr>DropDown_BelowGradeWalls</vt:lpstr>
      <vt:lpstr>'Below Grade Walls &amp; Slabs'!DropDown_BelowGradeWalls_Total</vt:lpstr>
      <vt:lpstr>DropDown_Cities</vt:lpstr>
      <vt:lpstr>DropDown_Fenestration</vt:lpstr>
      <vt:lpstr>DropDown_Floors</vt:lpstr>
      <vt:lpstr>DropDown_LocationOfDucts</vt:lpstr>
      <vt:lpstr>DropDown_SlabDepth</vt:lpstr>
      <vt:lpstr>DropDown_SlabOnGrade</vt:lpstr>
      <vt:lpstr>DropDown_VaultedCeiling</vt:lpstr>
      <vt:lpstr>IndoorDesignTemp</vt:lpstr>
      <vt:lpstr>Table_AboveGradeWalls</vt:lpstr>
      <vt:lpstr>Table_Attic</vt:lpstr>
      <vt:lpstr>Table_BelowGradeSlabs_Data</vt:lpstr>
      <vt:lpstr>'Below Grade Walls &amp; Slabs'!Table_BelowGradeWalls</vt:lpstr>
      <vt:lpstr>Table_CustomBelowGradeSlab</vt:lpstr>
      <vt:lpstr>Table_Fenestration</vt:lpstr>
      <vt:lpstr>Table_Floors</vt:lpstr>
      <vt:lpstr>Table_LocationOfDucts</vt:lpstr>
      <vt:lpstr>Table_SlabOnGrade</vt:lpstr>
      <vt:lpstr>Table_VaultedCeilings</vt:lpstr>
      <vt:lpstr>Top_of_CustomBelowGradeSlabs</vt:lpstr>
      <vt:lpstr>Top_of_DropDown_BelowGradeWalls</vt:lpstr>
      <vt:lpstr>'Below Grade Walls &amp; Slabs'!Top_of_Sheet</vt:lpstr>
      <vt:lpstr>'Below Grade Walls &amp; Slabs'!Unlock</vt:lpstr>
    </vt:vector>
  </TitlesOfParts>
  <Company>WSU Extension Energy Program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MARBRO</dc:creator>
  <cp:lastModifiedBy>Brien</cp:lastModifiedBy>
  <cp:lastPrinted>2016-12-15T18:59:15Z</cp:lastPrinted>
  <dcterms:created xsi:type="dcterms:W3CDTF">2013-05-06T20:02:57Z</dcterms:created>
  <dcterms:modified xsi:type="dcterms:W3CDTF">2025-03-25T15:12:05Z</dcterms:modified>
</cp:coreProperties>
</file>